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E-ORG\"/>
    </mc:Choice>
  </mc:AlternateContent>
  <bookViews>
    <workbookView xWindow="0" yWindow="0" windowWidth="28800" windowHeight="12330" tabRatio="648" activeTab="9"/>
  </bookViews>
  <sheets>
    <sheet name="06 juli-04 agst" sheetId="1" r:id="rId1"/>
    <sheet name="06-11 agust" sheetId="2" r:id="rId2"/>
    <sheet name="13-18 agust" sheetId="3" r:id="rId3"/>
    <sheet name="20-25 agust" sheetId="4" r:id="rId4"/>
    <sheet name="27-31 agust" sheetId="5" r:id="rId5"/>
    <sheet name="rekap" sheetId="6" r:id="rId6"/>
    <sheet name="Data" sheetId="7" r:id="rId7"/>
    <sheet name="INPUT" sheetId="8" r:id="rId8"/>
    <sheet name="PERMINGGU" sheetId="10" r:id="rId9"/>
    <sheet name="REKAPITULASI" sheetId="9" r:id="rId10"/>
  </sheets>
  <definedNames>
    <definedName name="_xlnm._FilterDatabase" localSheetId="0">'06 juli-04 agst'!$C:$C</definedName>
    <definedName name="_xlnm._FilterDatabase" localSheetId="1">'06-11 agust'!$C:$C</definedName>
    <definedName name="_xlnm._FilterDatabase" localSheetId="2">'13-18 agust'!$C:$C</definedName>
    <definedName name="_xlnm._FilterDatabase" localSheetId="3">'20-25 agust'!$C:$C</definedName>
    <definedName name="_xlnm._FilterDatabase" localSheetId="4">'27-31 agust'!$C:$C</definedName>
    <definedName name="_xlnm._FilterDatabase" localSheetId="5">rekap!$C:$C</definedName>
    <definedName name="_FilterDatabase_0" localSheetId="0">'06 juli-04 agst'!$D:$D</definedName>
    <definedName name="_FilterDatabase_0" localSheetId="1">'06-11 agust'!$D:$D</definedName>
    <definedName name="_FilterDatabase_0" localSheetId="2">'13-18 agust'!$D:$D</definedName>
    <definedName name="_FilterDatabase_0" localSheetId="3">'20-25 agust'!$D:$D</definedName>
    <definedName name="_FilterDatabase_0" localSheetId="4">'27-31 agust'!$D:$D</definedName>
    <definedName name="_FilterDatabase_0" localSheetId="5">rekap!$C:$C</definedName>
    <definedName name="_FilterDatabase_0_0" localSheetId="0">'06 juli-04 agst'!$D:$D</definedName>
    <definedName name="_FilterDatabase_0_0" localSheetId="1">'06-11 agust'!$D:$D</definedName>
    <definedName name="_FilterDatabase_0_0" localSheetId="2">'13-18 agust'!$D:$D</definedName>
    <definedName name="_FilterDatabase_0_0" localSheetId="3">'20-25 agust'!$D:$D</definedName>
    <definedName name="_FilterDatabase_0_0" localSheetId="4">'27-31 agust'!$D:$D</definedName>
    <definedName name="_FilterDatabase_0_0" localSheetId="5">rekap!$C:$C</definedName>
    <definedName name="_FilterDatabase_0_0_0" localSheetId="0">'06 juli-04 agst'!$D:$D</definedName>
    <definedName name="_FilterDatabase_0_0_0" localSheetId="1">'06-11 agust'!$D:$D</definedName>
    <definedName name="_FilterDatabase_0_0_0" localSheetId="2">'13-18 agust'!$D:$D</definedName>
    <definedName name="_FilterDatabase_0_0_0" localSheetId="3">'20-25 agust'!$D:$D</definedName>
    <definedName name="_FilterDatabase_0_0_0" localSheetId="4">'27-31 agust'!$D:$D</definedName>
    <definedName name="_FilterDatabase_0_0_0" localSheetId="5">rekap!$C:$C</definedName>
    <definedName name="_FilterDatabase_0_0_0_0" localSheetId="0">'06 juli-04 agst'!$D:$D</definedName>
    <definedName name="_FilterDatabase_0_0_0_0" localSheetId="1">'06-11 agust'!$D:$D</definedName>
    <definedName name="_FilterDatabase_0_0_0_0" localSheetId="2">'13-18 agust'!$D:$D</definedName>
    <definedName name="_FilterDatabase_0_0_0_0" localSheetId="3">'20-25 agust'!$D:$D</definedName>
    <definedName name="_FilterDatabase_0_0_0_0" localSheetId="4">'27-31 agust'!$D:$D</definedName>
    <definedName name="_FilterDatabase_0_0_0_0" localSheetId="5">rekap!$C:$C</definedName>
    <definedName name="_FilterDatabase_0_0_0_0_0" localSheetId="0">'06 juli-04 agst'!$D:$D</definedName>
    <definedName name="_FilterDatabase_0_0_0_0_0" localSheetId="1">'06-11 agust'!$D:$D</definedName>
    <definedName name="_FilterDatabase_0_0_0_0_0" localSheetId="2">'13-18 agust'!$D:$D</definedName>
    <definedName name="_FilterDatabase_0_0_0_0_0" localSheetId="3">'20-25 agust'!$D:$D</definedName>
    <definedName name="_FilterDatabase_0_0_0_0_0" localSheetId="4">'27-31 agust'!$D:$D</definedName>
    <definedName name="_FilterDatabase_0_0_0_0_0" localSheetId="5">rekap!$C:$C</definedName>
    <definedName name="_FilterDatabase_0_0_0_0_0_0" localSheetId="0">'06 juli-04 agst'!$D:$D</definedName>
    <definedName name="_FilterDatabase_0_0_0_0_0_0" localSheetId="1">'06-11 agust'!$D:$D</definedName>
    <definedName name="_FilterDatabase_0_0_0_0_0_0" localSheetId="2">'13-18 agust'!$D:$D</definedName>
    <definedName name="_FilterDatabase_0_0_0_0_0_0" localSheetId="3">'20-25 agust'!$D:$D</definedName>
    <definedName name="_FilterDatabase_0_0_0_0_0_0" localSheetId="4">'27-31 agust'!$D:$D</definedName>
    <definedName name="_xlnm.Print_Area" localSheetId="0">'06 juli-04 agst'!$A$3:$I$33</definedName>
    <definedName name="_xlnm.Print_Area" localSheetId="1">'06-11 agust'!$A$3:$I$45</definedName>
    <definedName name="_xlnm.Print_Area" localSheetId="2">'13-18 agust'!$A$3:$I$36</definedName>
    <definedName name="_xlnm.Print_Area" localSheetId="3">'20-25 agust'!$A$3:$I$29</definedName>
    <definedName name="_xlnm.Print_Area" localSheetId="4">'27-31 agust'!$A$3:$I$28</definedName>
    <definedName name="_xlnm.Print_Area" localSheetId="5">rekap!$A$3:$H$27</definedName>
    <definedName name="Print_Area_0" localSheetId="0">'06 juli-04 agst'!$A$3:$I$33</definedName>
    <definedName name="Print_Area_0" localSheetId="1">'06-11 agust'!$A$3:$I$45</definedName>
    <definedName name="Print_Area_0" localSheetId="2">'13-18 agust'!$A$3:$I$36</definedName>
    <definedName name="Print_Area_0" localSheetId="3">'20-25 agust'!$A$3:$I$29</definedName>
    <definedName name="Print_Area_0" localSheetId="4">'27-31 agust'!$A$3:$I$27</definedName>
    <definedName name="Print_Area_0" localSheetId="5">rekap!$A$3:$H$27</definedName>
    <definedName name="Print_Area_0_0" localSheetId="0">'06 juli-04 agst'!$A$3:$I$33</definedName>
    <definedName name="Print_Area_0_0" localSheetId="1">'06-11 agust'!$A$3:$I$45</definedName>
    <definedName name="Print_Area_0_0" localSheetId="2">'13-18 agust'!$A$3:$I$36</definedName>
    <definedName name="Print_Area_0_0" localSheetId="3">'20-25 agust'!$A$3:$I$29</definedName>
    <definedName name="Print_Area_0_0" localSheetId="4">'27-31 agust'!$A$3:$I$27</definedName>
    <definedName name="Print_Area_0_0" localSheetId="5">rekap!$A$3:$H$27</definedName>
    <definedName name="Print_Area_0_0_0" localSheetId="0">'06 juli-04 agst'!$A$3:$I$33</definedName>
    <definedName name="Print_Area_0_0_0" localSheetId="1">'06-11 agust'!$A$3:$I$45</definedName>
    <definedName name="Print_Area_0_0_0" localSheetId="2">'13-18 agust'!$A$3:$I$36</definedName>
    <definedName name="Print_Area_0_0_0" localSheetId="3">'20-25 agust'!$A$3:$I$29</definedName>
    <definedName name="Print_Area_0_0_0" localSheetId="4">'27-31 agust'!$A$3:$I$27</definedName>
    <definedName name="Print_Area_0_0_0" localSheetId="5">rekap!$A$3:$H$27</definedName>
    <definedName name="Print_Area_0_0_0_0" localSheetId="0">'06 juli-04 agst'!$A$3:$I$33</definedName>
    <definedName name="Print_Area_0_0_0_0" localSheetId="1">'06-11 agust'!$A$3:$I$45</definedName>
    <definedName name="Print_Area_0_0_0_0" localSheetId="2">'13-18 agust'!$A$3:$I$36</definedName>
    <definedName name="Print_Area_0_0_0_0" localSheetId="3">'20-25 agust'!$A$3:$I$29</definedName>
    <definedName name="Print_Area_0_0_0_0" localSheetId="4">'27-31 agust'!$A$3:$I$27</definedName>
    <definedName name="Print_Area_0_0_0_0" localSheetId="5">rekap!$A$3:$H$27</definedName>
    <definedName name="Print_Area_0_0_0_0_0" localSheetId="0">'06 juli-04 agst'!$A$3:$I$33</definedName>
    <definedName name="Print_Area_0_0_0_0_0" localSheetId="1">'06-11 agust'!$A$3:$I$45</definedName>
    <definedName name="Print_Area_0_0_0_0_0" localSheetId="2">'13-18 agust'!$A$3:$I$36</definedName>
    <definedName name="Print_Area_0_0_0_0_0" localSheetId="3">'20-25 agust'!$A$3:$I$29</definedName>
    <definedName name="Print_Area_0_0_0_0_0" localSheetId="4">'27-31 agust'!$A$3:$I$27</definedName>
    <definedName name="Print_Area_0_0_0_0_0" localSheetId="5">rekap!$A$3:$H$27</definedName>
    <definedName name="Print_Area_0_0_0_0_0_0" localSheetId="0">'06 juli-04 agst'!$A$3:$I$33</definedName>
    <definedName name="Print_Area_0_0_0_0_0_0" localSheetId="1">'06-11 agust'!$A$3:$I$45</definedName>
    <definedName name="Print_Area_0_0_0_0_0_0" localSheetId="2">'13-18 agust'!$A$3:$I$36</definedName>
    <definedName name="Print_Area_0_0_0_0_0_0" localSheetId="3">'20-25 agust'!$A$3:$I$29</definedName>
    <definedName name="Print_Area_0_0_0_0_0_0" localSheetId="4">'27-31 agust'!$A$3:$I$27</definedName>
    <definedName name="Print_Area_0_0_0_0_0_0" localSheetId="5">rekap!$A$3:$H$27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5" i="10" l="1"/>
  <c r="A25" i="10" s="1"/>
  <c r="D25" i="10"/>
  <c r="I25" i="10" s="1"/>
  <c r="F25" i="10"/>
  <c r="B26" i="10"/>
  <c r="A26" i="10" s="1"/>
  <c r="C26" i="10"/>
  <c r="D26" i="10"/>
  <c r="H26" i="10" s="1"/>
  <c r="E26" i="10"/>
  <c r="I26" i="10"/>
  <c r="B27" i="10"/>
  <c r="A27" i="10" s="1"/>
  <c r="D27" i="10"/>
  <c r="G27" i="10" s="1"/>
  <c r="A28" i="10"/>
  <c r="B28" i="10"/>
  <c r="C28" i="10"/>
  <c r="D28" i="10"/>
  <c r="F28" i="10" s="1"/>
  <c r="G28" i="10"/>
  <c r="H28" i="10"/>
  <c r="I28" i="10"/>
  <c r="B29" i="10"/>
  <c r="A29" i="10" s="1"/>
  <c r="D29" i="10"/>
  <c r="E29" i="10" s="1"/>
  <c r="F29" i="10"/>
  <c r="G29" i="10"/>
  <c r="H29" i="10"/>
  <c r="I29" i="10"/>
  <c r="A30" i="10"/>
  <c r="B30" i="10"/>
  <c r="C30" i="10" s="1"/>
  <c r="D30" i="10"/>
  <c r="E30" i="10"/>
  <c r="F30" i="10"/>
  <c r="G30" i="10"/>
  <c r="H30" i="10"/>
  <c r="I30" i="10"/>
  <c r="A31" i="10"/>
  <c r="B31" i="10"/>
  <c r="C31" i="10" s="1"/>
  <c r="D31" i="10"/>
  <c r="E31" i="10" s="1"/>
  <c r="H31" i="10"/>
  <c r="B32" i="10"/>
  <c r="A32" i="10" s="1"/>
  <c r="C32" i="10"/>
  <c r="D32" i="10"/>
  <c r="F32" i="10" s="1"/>
  <c r="E32" i="10"/>
  <c r="G32" i="10"/>
  <c r="B33" i="10"/>
  <c r="A33" i="10" s="1"/>
  <c r="D33" i="10"/>
  <c r="I33" i="10" s="1"/>
  <c r="F33" i="10"/>
  <c r="A34" i="10"/>
  <c r="B34" i="10"/>
  <c r="C34" i="10"/>
  <c r="D34" i="10"/>
  <c r="H34" i="10" s="1"/>
  <c r="E34" i="10"/>
  <c r="I34" i="10"/>
  <c r="B35" i="10"/>
  <c r="A35" i="10" s="1"/>
  <c r="D35" i="10"/>
  <c r="G35" i="10" s="1"/>
  <c r="A36" i="10"/>
  <c r="B36" i="10"/>
  <c r="C36" i="10"/>
  <c r="D36" i="10"/>
  <c r="F36" i="10" s="1"/>
  <c r="G36" i="10"/>
  <c r="H36" i="10"/>
  <c r="I36" i="10"/>
  <c r="B37" i="10"/>
  <c r="A37" i="10" s="1"/>
  <c r="D37" i="10"/>
  <c r="E37" i="10"/>
  <c r="F37" i="10"/>
  <c r="G37" i="10"/>
  <c r="H37" i="10"/>
  <c r="I37" i="10"/>
  <c r="A38" i="10"/>
  <c r="B38" i="10"/>
  <c r="C38" i="10" s="1"/>
  <c r="D38" i="10"/>
  <c r="E38" i="10"/>
  <c r="F38" i="10"/>
  <c r="G38" i="10"/>
  <c r="H38" i="10"/>
  <c r="I38" i="10"/>
  <c r="A39" i="10"/>
  <c r="B39" i="10"/>
  <c r="C39" i="10"/>
  <c r="D39" i="10"/>
  <c r="E39" i="10" s="1"/>
  <c r="H39" i="10"/>
  <c r="B40" i="10"/>
  <c r="A40" i="10" s="1"/>
  <c r="C40" i="10"/>
  <c r="D40" i="10"/>
  <c r="F40" i="10" s="1"/>
  <c r="E40" i="10"/>
  <c r="G40" i="10"/>
  <c r="B41" i="10"/>
  <c r="A41" i="10" s="1"/>
  <c r="D41" i="10"/>
  <c r="I41" i="10" s="1"/>
  <c r="F41" i="10"/>
  <c r="A42" i="10"/>
  <c r="B42" i="10"/>
  <c r="C42" i="10"/>
  <c r="D42" i="10"/>
  <c r="H42" i="10" s="1"/>
  <c r="E42" i="10"/>
  <c r="I42" i="10"/>
  <c r="B43" i="10"/>
  <c r="A43" i="10" s="1"/>
  <c r="D43" i="10"/>
  <c r="G43" i="10" s="1"/>
  <c r="A44" i="10"/>
  <c r="B44" i="10"/>
  <c r="C44" i="10"/>
  <c r="D44" i="10"/>
  <c r="E44" i="10" s="1"/>
  <c r="F44" i="10"/>
  <c r="G44" i="10"/>
  <c r="H44" i="10"/>
  <c r="I44" i="10"/>
  <c r="B45" i="10"/>
  <c r="A45" i="10" s="1"/>
  <c r="D45" i="10"/>
  <c r="E45" i="10"/>
  <c r="F45" i="10"/>
  <c r="G45" i="10"/>
  <c r="H45" i="10"/>
  <c r="I45" i="10"/>
  <c r="A46" i="10"/>
  <c r="B46" i="10"/>
  <c r="C46" i="10" s="1"/>
  <c r="D46" i="10"/>
  <c r="E46" i="10"/>
  <c r="F46" i="10"/>
  <c r="G46" i="10"/>
  <c r="H46" i="10"/>
  <c r="I46" i="10"/>
  <c r="A47" i="10"/>
  <c r="B47" i="10"/>
  <c r="C47" i="10"/>
  <c r="D47" i="10"/>
  <c r="E47" i="10" s="1"/>
  <c r="H47" i="10"/>
  <c r="B48" i="10"/>
  <c r="A48" i="10" s="1"/>
  <c r="C48" i="10"/>
  <c r="D48" i="10"/>
  <c r="F48" i="10" s="1"/>
  <c r="E48" i="10"/>
  <c r="G48" i="10"/>
  <c r="B49" i="10"/>
  <c r="A49" i="10" s="1"/>
  <c r="D49" i="10"/>
  <c r="I49" i="10" s="1"/>
  <c r="F49" i="10"/>
  <c r="A50" i="10"/>
  <c r="B50" i="10"/>
  <c r="C50" i="10"/>
  <c r="D50" i="10"/>
  <c r="H50" i="10" s="1"/>
  <c r="E50" i="10"/>
  <c r="I50" i="10"/>
  <c r="B51" i="10"/>
  <c r="A51" i="10" s="1"/>
  <c r="D51" i="10"/>
  <c r="G51" i="10" s="1"/>
  <c r="A52" i="10"/>
  <c r="B52" i="10"/>
  <c r="C52" i="10"/>
  <c r="D52" i="10"/>
  <c r="E52" i="10" s="1"/>
  <c r="F52" i="10"/>
  <c r="G52" i="10"/>
  <c r="H52" i="10"/>
  <c r="I52" i="10"/>
  <c r="B53" i="10"/>
  <c r="A53" i="10" s="1"/>
  <c r="D53" i="10"/>
  <c r="E53" i="10"/>
  <c r="F53" i="10"/>
  <c r="G53" i="10"/>
  <c r="H53" i="10"/>
  <c r="I53" i="10"/>
  <c r="A54" i="10"/>
  <c r="B54" i="10"/>
  <c r="C54" i="10" s="1"/>
  <c r="D54" i="10"/>
  <c r="H54" i="10" s="1"/>
  <c r="E54" i="10"/>
  <c r="F54" i="10"/>
  <c r="G54" i="10"/>
  <c r="I54" i="10"/>
  <c r="A55" i="10"/>
  <c r="B55" i="10"/>
  <c r="C55" i="10"/>
  <c r="D55" i="10"/>
  <c r="E55" i="10" s="1"/>
  <c r="H55" i="10"/>
  <c r="B56" i="10"/>
  <c r="A56" i="10" s="1"/>
  <c r="C56" i="10"/>
  <c r="D56" i="10"/>
  <c r="F56" i="10" s="1"/>
  <c r="E56" i="10"/>
  <c r="G56" i="10"/>
  <c r="B57" i="10"/>
  <c r="A57" i="10" s="1"/>
  <c r="D57" i="10"/>
  <c r="I57" i="10" s="1"/>
  <c r="F57" i="10"/>
  <c r="A58" i="10"/>
  <c r="B58" i="10"/>
  <c r="C58" i="10"/>
  <c r="D58" i="10"/>
  <c r="F58" i="10" s="1"/>
  <c r="E58" i="10"/>
  <c r="H58" i="10"/>
  <c r="I58" i="10"/>
  <c r="B59" i="10"/>
  <c r="A59" i="10" s="1"/>
  <c r="D59" i="10"/>
  <c r="G59" i="10" s="1"/>
  <c r="A60" i="10"/>
  <c r="B60" i="10"/>
  <c r="C60" i="10"/>
  <c r="D60" i="10"/>
  <c r="E60" i="10" s="1"/>
  <c r="F60" i="10"/>
  <c r="G60" i="10"/>
  <c r="H60" i="10"/>
  <c r="I60" i="10"/>
  <c r="B61" i="10"/>
  <c r="A61" i="10" s="1"/>
  <c r="D61" i="10"/>
  <c r="E61" i="10"/>
  <c r="F61" i="10"/>
  <c r="G61" i="10"/>
  <c r="H61" i="10"/>
  <c r="I61" i="10"/>
  <c r="A62" i="10"/>
  <c r="B62" i="10"/>
  <c r="C62" i="10" s="1"/>
  <c r="D62" i="10"/>
  <c r="F62" i="10" s="1"/>
  <c r="E62" i="10"/>
  <c r="G62" i="10"/>
  <c r="I62" i="10"/>
  <c r="A63" i="10"/>
  <c r="B63" i="10"/>
  <c r="C63" i="10"/>
  <c r="D63" i="10"/>
  <c r="E63" i="10" s="1"/>
  <c r="F63" i="10"/>
  <c r="H63" i="10"/>
  <c r="B64" i="10"/>
  <c r="A64" i="10" s="1"/>
  <c r="C64" i="10"/>
  <c r="D64" i="10"/>
  <c r="F64" i="10" s="1"/>
  <c r="E64" i="10"/>
  <c r="G64" i="10"/>
  <c r="B65" i="10"/>
  <c r="C65" i="10" s="1"/>
  <c r="D65" i="10"/>
  <c r="E65" i="10" s="1"/>
  <c r="F65" i="10"/>
  <c r="A66" i="10"/>
  <c r="B66" i="10"/>
  <c r="C66" i="10"/>
  <c r="D66" i="10"/>
  <c r="F66" i="10" s="1"/>
  <c r="E66" i="10"/>
  <c r="H66" i="10"/>
  <c r="I66" i="10"/>
  <c r="B67" i="10"/>
  <c r="A67" i="10" s="1"/>
  <c r="D67" i="10"/>
  <c r="G67" i="10" s="1"/>
  <c r="A68" i="10"/>
  <c r="B68" i="10"/>
  <c r="C68" i="10"/>
  <c r="D68" i="10"/>
  <c r="E68" i="10" s="1"/>
  <c r="F68" i="10"/>
  <c r="G68" i="10"/>
  <c r="H68" i="10"/>
  <c r="I68" i="10"/>
  <c r="B69" i="10"/>
  <c r="A69" i="10" s="1"/>
  <c r="D69" i="10"/>
  <c r="E69" i="10"/>
  <c r="F69" i="10"/>
  <c r="G69" i="10"/>
  <c r="H69" i="10"/>
  <c r="I69" i="10"/>
  <c r="A70" i="10"/>
  <c r="B70" i="10"/>
  <c r="C70" i="10" s="1"/>
  <c r="D70" i="10"/>
  <c r="F70" i="10" s="1"/>
  <c r="E70" i="10"/>
  <c r="G70" i="10"/>
  <c r="I70" i="10"/>
  <c r="A71" i="10"/>
  <c r="B71" i="10"/>
  <c r="C71" i="10"/>
  <c r="D71" i="10"/>
  <c r="E71" i="10" s="1"/>
  <c r="F71" i="10"/>
  <c r="H71" i="10"/>
  <c r="B72" i="10"/>
  <c r="A72" i="10" s="1"/>
  <c r="C72" i="10"/>
  <c r="D72" i="10"/>
  <c r="F72" i="10" s="1"/>
  <c r="E72" i="10"/>
  <c r="G72" i="10"/>
  <c r="B73" i="10"/>
  <c r="C73" i="10" s="1"/>
  <c r="D73" i="10"/>
  <c r="E73" i="10" s="1"/>
  <c r="F73" i="10"/>
  <c r="A74" i="10"/>
  <c r="B74" i="10"/>
  <c r="C74" i="10"/>
  <c r="D74" i="10"/>
  <c r="F74" i="10" s="1"/>
  <c r="E74" i="10"/>
  <c r="H74" i="10"/>
  <c r="I74" i="10"/>
  <c r="B75" i="10"/>
  <c r="A75" i="10" s="1"/>
  <c r="D75" i="10"/>
  <c r="H75" i="10" s="1"/>
  <c r="A76" i="10"/>
  <c r="B76" i="10"/>
  <c r="C76" i="10"/>
  <c r="D76" i="10"/>
  <c r="E76" i="10" s="1"/>
  <c r="F76" i="10"/>
  <c r="G76" i="10"/>
  <c r="H76" i="10"/>
  <c r="I76" i="10"/>
  <c r="B77" i="10"/>
  <c r="A77" i="10" s="1"/>
  <c r="D77" i="10"/>
  <c r="E77" i="10"/>
  <c r="F77" i="10"/>
  <c r="G77" i="10"/>
  <c r="H77" i="10"/>
  <c r="I77" i="10"/>
  <c r="A78" i="10"/>
  <c r="B78" i="10"/>
  <c r="C78" i="10" s="1"/>
  <c r="D78" i="10"/>
  <c r="H78" i="10" s="1"/>
  <c r="E78" i="10"/>
  <c r="F78" i="10"/>
  <c r="G78" i="10"/>
  <c r="I78" i="10"/>
  <c r="A79" i="10"/>
  <c r="B79" i="10"/>
  <c r="C79" i="10"/>
  <c r="D79" i="10"/>
  <c r="E79" i="10" s="1"/>
  <c r="F79" i="10"/>
  <c r="H79" i="10"/>
  <c r="B80" i="10"/>
  <c r="A80" i="10" s="1"/>
  <c r="C80" i="10"/>
  <c r="D80" i="10"/>
  <c r="F80" i="10" s="1"/>
  <c r="E80" i="10"/>
  <c r="G80" i="10"/>
  <c r="E12" i="9"/>
  <c r="E13" i="9"/>
  <c r="E14" i="9"/>
  <c r="E15" i="9"/>
  <c r="E16" i="9"/>
  <c r="E17" i="9"/>
  <c r="E18" i="9"/>
  <c r="E19" i="9"/>
  <c r="E20" i="9"/>
  <c r="E11" i="9"/>
  <c r="E10" i="9"/>
  <c r="D12" i="9"/>
  <c r="D13" i="9"/>
  <c r="D14" i="9"/>
  <c r="D15" i="9"/>
  <c r="D16" i="9"/>
  <c r="D17" i="9"/>
  <c r="D18" i="9"/>
  <c r="D19" i="9"/>
  <c r="D20" i="9"/>
  <c r="D11" i="9"/>
  <c r="D10" i="9"/>
  <c r="C15" i="9"/>
  <c r="C16" i="9"/>
  <c r="C17" i="9"/>
  <c r="C18" i="9"/>
  <c r="C19" i="9"/>
  <c r="C20" i="9"/>
  <c r="C11" i="9"/>
  <c r="C12" i="9"/>
  <c r="C13" i="9"/>
  <c r="C14" i="9"/>
  <c r="A15" i="9"/>
  <c r="A16" i="9"/>
  <c r="A17" i="9"/>
  <c r="A18" i="9"/>
  <c r="A19" i="9"/>
  <c r="A20" i="9"/>
  <c r="A12" i="9"/>
  <c r="A13" i="9"/>
  <c r="A14" i="9"/>
  <c r="A11" i="9"/>
  <c r="A10" i="9"/>
  <c r="B15" i="9"/>
  <c r="B16" i="9"/>
  <c r="B17" i="9"/>
  <c r="B18" i="9"/>
  <c r="B19" i="9"/>
  <c r="B20" i="9"/>
  <c r="B11" i="9"/>
  <c r="B12" i="9"/>
  <c r="B13" i="9"/>
  <c r="B14" i="9"/>
  <c r="B10" i="9"/>
  <c r="A6" i="10"/>
  <c r="L4" i="8"/>
  <c r="L5" i="8" s="1"/>
  <c r="G75" i="10" l="1"/>
  <c r="I73" i="10"/>
  <c r="A73" i="10"/>
  <c r="I65" i="10"/>
  <c r="A65" i="10"/>
  <c r="I80" i="10"/>
  <c r="F75" i="10"/>
  <c r="G74" i="10"/>
  <c r="H73" i="10"/>
  <c r="I72" i="10"/>
  <c r="F67" i="10"/>
  <c r="G66" i="10"/>
  <c r="H65" i="10"/>
  <c r="I64" i="10"/>
  <c r="F59" i="10"/>
  <c r="G58" i="10"/>
  <c r="H57" i="10"/>
  <c r="I56" i="10"/>
  <c r="F51" i="10"/>
  <c r="G50" i="10"/>
  <c r="H49" i="10"/>
  <c r="I48" i="10"/>
  <c r="F43" i="10"/>
  <c r="G42" i="10"/>
  <c r="H41" i="10"/>
  <c r="I40" i="10"/>
  <c r="E36" i="10"/>
  <c r="F35" i="10"/>
  <c r="G34" i="10"/>
  <c r="H33" i="10"/>
  <c r="I32" i="10"/>
  <c r="E28" i="10"/>
  <c r="F27" i="10"/>
  <c r="G26" i="10"/>
  <c r="H25" i="10"/>
  <c r="H80" i="10"/>
  <c r="I79" i="10"/>
  <c r="C77" i="10"/>
  <c r="E75" i="10"/>
  <c r="G73" i="10"/>
  <c r="H72" i="10"/>
  <c r="I71" i="10"/>
  <c r="C69" i="10"/>
  <c r="E67" i="10"/>
  <c r="G65" i="10"/>
  <c r="H64" i="10"/>
  <c r="I63" i="10"/>
  <c r="C61" i="10"/>
  <c r="E59" i="10"/>
  <c r="G57" i="10"/>
  <c r="H56" i="10"/>
  <c r="I55" i="10"/>
  <c r="C53" i="10"/>
  <c r="E51" i="10"/>
  <c r="F50" i="10"/>
  <c r="G49" i="10"/>
  <c r="H48" i="10"/>
  <c r="I47" i="10"/>
  <c r="C45" i="10"/>
  <c r="E43" i="10"/>
  <c r="F42" i="10"/>
  <c r="G41" i="10"/>
  <c r="H40" i="10"/>
  <c r="I39" i="10"/>
  <c r="C37" i="10"/>
  <c r="E35" i="10"/>
  <c r="F34" i="10"/>
  <c r="G33" i="10"/>
  <c r="H32" i="10"/>
  <c r="I31" i="10"/>
  <c r="C29" i="10"/>
  <c r="E27" i="10"/>
  <c r="F26" i="10"/>
  <c r="G25" i="10"/>
  <c r="G79" i="10"/>
  <c r="C75" i="10"/>
  <c r="G71" i="10"/>
  <c r="H70" i="10"/>
  <c r="C67" i="10"/>
  <c r="G63" i="10"/>
  <c r="H62" i="10"/>
  <c r="C59" i="10"/>
  <c r="E57" i="10"/>
  <c r="G55" i="10"/>
  <c r="C51" i="10"/>
  <c r="E49" i="10"/>
  <c r="G47" i="10"/>
  <c r="C43" i="10"/>
  <c r="E41" i="10"/>
  <c r="G39" i="10"/>
  <c r="C35" i="10"/>
  <c r="E33" i="10"/>
  <c r="G31" i="10"/>
  <c r="C27" i="10"/>
  <c r="E25" i="10"/>
  <c r="F55" i="10"/>
  <c r="F47" i="10"/>
  <c r="F39" i="10"/>
  <c r="F31" i="10"/>
  <c r="I75" i="10"/>
  <c r="I67" i="10"/>
  <c r="I59" i="10"/>
  <c r="C57" i="10"/>
  <c r="I51" i="10"/>
  <c r="C49" i="10"/>
  <c r="I43" i="10"/>
  <c r="C41" i="10"/>
  <c r="I35" i="10"/>
  <c r="C33" i="10"/>
  <c r="I27" i="10"/>
  <c r="C25" i="10"/>
  <c r="H59" i="10"/>
  <c r="H51" i="10"/>
  <c r="H43" i="10"/>
  <c r="H35" i="10"/>
  <c r="H27" i="10"/>
  <c r="H67" i="10"/>
  <c r="E21" i="9"/>
  <c r="L6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A7" i="9"/>
  <c r="C10" i="9"/>
  <c r="L7" i="8" l="1"/>
  <c r="L8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K60" i="8"/>
  <c r="K61" i="8"/>
  <c r="K62" i="8"/>
  <c r="K63" i="8"/>
  <c r="K64" i="8"/>
  <c r="A54" i="8"/>
  <c r="A56" i="8"/>
  <c r="A57" i="8"/>
  <c r="K53" i="8"/>
  <c r="K54" i="8" s="1"/>
  <c r="K55" i="8"/>
  <c r="K56" i="8" s="1"/>
  <c r="K57" i="8" s="1"/>
  <c r="K58" i="8"/>
  <c r="K59" i="8"/>
  <c r="A40" i="8"/>
  <c r="A41" i="8"/>
  <c r="A43" i="8"/>
  <c r="A44" i="8"/>
  <c r="A46" i="8"/>
  <c r="A47" i="8"/>
  <c r="A49" i="8"/>
  <c r="A50" i="8"/>
  <c r="A52" i="8"/>
  <c r="K39" i="8"/>
  <c r="K40" i="8" s="1"/>
  <c r="K41" i="8" s="1"/>
  <c r="K42" i="8"/>
  <c r="K43" i="8" s="1"/>
  <c r="K44" i="8" s="1"/>
  <c r="K45" i="8"/>
  <c r="K46" i="8" s="1"/>
  <c r="K47" i="8" s="1"/>
  <c r="K48" i="8"/>
  <c r="K49" i="8" s="1"/>
  <c r="K50" i="8" s="1"/>
  <c r="K51" i="8"/>
  <c r="K52" i="8" s="1"/>
  <c r="A17" i="8"/>
  <c r="A18" i="8"/>
  <c r="A19" i="8"/>
  <c r="A21" i="8"/>
  <c r="A22" i="8"/>
  <c r="A24" i="8"/>
  <c r="A25" i="8"/>
  <c r="A26" i="8"/>
  <c r="A28" i="8"/>
  <c r="A29" i="8"/>
  <c r="A30" i="8"/>
  <c r="A32" i="8"/>
  <c r="A33" i="8"/>
  <c r="A34" i="8"/>
  <c r="A36" i="8"/>
  <c r="A37" i="8"/>
  <c r="A38" i="8"/>
  <c r="K16" i="8"/>
  <c r="K17" i="8" s="1"/>
  <c r="K18" i="8" s="1"/>
  <c r="K19" i="8" s="1"/>
  <c r="K20" i="8"/>
  <c r="K21" i="8" s="1"/>
  <c r="K22" i="8" s="1"/>
  <c r="K23" i="8"/>
  <c r="K24" i="8" s="1"/>
  <c r="K25" i="8" s="1"/>
  <c r="K26" i="8" s="1"/>
  <c r="K27" i="8"/>
  <c r="K28" i="8" s="1"/>
  <c r="K29" i="8" s="1"/>
  <c r="K30" i="8" s="1"/>
  <c r="K31" i="8"/>
  <c r="K32" i="8"/>
  <c r="K33" i="8" s="1"/>
  <c r="K34" i="8" s="1"/>
  <c r="K35" i="8"/>
  <c r="K36" i="8" s="1"/>
  <c r="K37" i="8" s="1"/>
  <c r="K38" i="8" s="1"/>
  <c r="K4" i="8"/>
  <c r="K5" i="8"/>
  <c r="K6" i="8" s="1"/>
  <c r="K7" i="8"/>
  <c r="K8" i="8" s="1"/>
  <c r="K9" i="8" s="1"/>
  <c r="K10" i="8"/>
  <c r="K11" i="8" s="1"/>
  <c r="K12" i="8" s="1"/>
  <c r="K13" i="8"/>
  <c r="K14" i="8" s="1"/>
  <c r="K15" i="8" s="1"/>
  <c r="E4" i="8"/>
  <c r="A4" i="8"/>
  <c r="A5" i="8" s="1"/>
  <c r="A6" i="8"/>
  <c r="A8" i="8"/>
  <c r="A9" i="8"/>
  <c r="A11" i="8"/>
  <c r="A12" i="8"/>
  <c r="A14" i="8"/>
  <c r="A15" i="8"/>
  <c r="G15" i="6"/>
  <c r="C14" i="6"/>
  <c r="C13" i="6"/>
  <c r="C12" i="6"/>
  <c r="C11" i="6"/>
  <c r="G14" i="5"/>
  <c r="D14" i="5"/>
  <c r="H14" i="5" s="1"/>
  <c r="G13" i="5"/>
  <c r="D13" i="5"/>
  <c r="H13" i="5" s="1"/>
  <c r="G12" i="5"/>
  <c r="D12" i="5"/>
  <c r="H12" i="5" s="1"/>
  <c r="G11" i="5"/>
  <c r="D11" i="5"/>
  <c r="H11" i="5" s="1"/>
  <c r="G10" i="5"/>
  <c r="D10" i="5"/>
  <c r="H10" i="5" s="1"/>
  <c r="F32" i="4"/>
  <c r="G16" i="4"/>
  <c r="D16" i="4"/>
  <c r="H16" i="4" s="1"/>
  <c r="G15" i="4"/>
  <c r="D15" i="4"/>
  <c r="H15" i="4" s="1"/>
  <c r="G14" i="4"/>
  <c r="D14" i="4"/>
  <c r="H14" i="4" s="1"/>
  <c r="G13" i="4"/>
  <c r="D13" i="4"/>
  <c r="H13" i="4" s="1"/>
  <c r="G12" i="4"/>
  <c r="D12" i="4"/>
  <c r="H12" i="4" s="1"/>
  <c r="H32" i="4" s="1"/>
  <c r="G11" i="4"/>
  <c r="D11" i="4"/>
  <c r="H11" i="4" s="1"/>
  <c r="G10" i="4"/>
  <c r="D10" i="4"/>
  <c r="H10" i="4" s="1"/>
  <c r="F39" i="3"/>
  <c r="G23" i="3"/>
  <c r="D23" i="3"/>
  <c r="H23" i="3" s="1"/>
  <c r="G22" i="3"/>
  <c r="D22" i="3"/>
  <c r="H22" i="3" s="1"/>
  <c r="G21" i="3"/>
  <c r="D21" i="3"/>
  <c r="H21" i="3" s="1"/>
  <c r="G20" i="3"/>
  <c r="D20" i="3"/>
  <c r="H20" i="3" s="1"/>
  <c r="G19" i="3"/>
  <c r="D19" i="3"/>
  <c r="H19" i="3" s="1"/>
  <c r="G18" i="3"/>
  <c r="D18" i="3"/>
  <c r="H18" i="3" s="1"/>
  <c r="G17" i="3"/>
  <c r="D17" i="3"/>
  <c r="H17" i="3" s="1"/>
  <c r="G16" i="3"/>
  <c r="D16" i="3"/>
  <c r="H16" i="3" s="1"/>
  <c r="G15" i="3"/>
  <c r="D15" i="3"/>
  <c r="H15" i="3" s="1"/>
  <c r="G14" i="3"/>
  <c r="D14" i="3"/>
  <c r="H14" i="3" s="1"/>
  <c r="G13" i="3"/>
  <c r="D13" i="3"/>
  <c r="H13" i="3" s="1"/>
  <c r="G12" i="3"/>
  <c r="D12" i="3"/>
  <c r="H12" i="3" s="1"/>
  <c r="G11" i="3"/>
  <c r="D11" i="3"/>
  <c r="H11" i="3" s="1"/>
  <c r="G10" i="3"/>
  <c r="D10" i="3"/>
  <c r="H10" i="3" s="1"/>
  <c r="F48" i="2"/>
  <c r="G32" i="2"/>
  <c r="D32" i="2"/>
  <c r="H32" i="2" s="1"/>
  <c r="L31" i="2"/>
  <c r="G31" i="2"/>
  <c r="D31" i="2"/>
  <c r="H31" i="2" s="1"/>
  <c r="G30" i="2"/>
  <c r="D30" i="2"/>
  <c r="H30" i="2" s="1"/>
  <c r="H29" i="2"/>
  <c r="G29" i="2"/>
  <c r="D29" i="2"/>
  <c r="H28" i="2"/>
  <c r="G28" i="2"/>
  <c r="D28" i="2"/>
  <c r="G27" i="2"/>
  <c r="D27" i="2"/>
  <c r="H27" i="2" s="1"/>
  <c r="G26" i="2"/>
  <c r="D26" i="2"/>
  <c r="H26" i="2" s="1"/>
  <c r="H25" i="2"/>
  <c r="G25" i="2"/>
  <c r="D25" i="2"/>
  <c r="H24" i="2"/>
  <c r="G24" i="2"/>
  <c r="D24" i="2"/>
  <c r="G23" i="2"/>
  <c r="D23" i="2"/>
  <c r="H23" i="2" s="1"/>
  <c r="G22" i="2"/>
  <c r="D22" i="2"/>
  <c r="H22" i="2" s="1"/>
  <c r="H21" i="2"/>
  <c r="G21" i="2"/>
  <c r="D21" i="2"/>
  <c r="H20" i="2"/>
  <c r="G20" i="2"/>
  <c r="D20" i="2"/>
  <c r="G19" i="2"/>
  <c r="D19" i="2"/>
  <c r="H19" i="2" s="1"/>
  <c r="G18" i="2"/>
  <c r="D18" i="2"/>
  <c r="H18" i="2" s="1"/>
  <c r="H17" i="2"/>
  <c r="G17" i="2"/>
  <c r="D17" i="2"/>
  <c r="H16" i="2"/>
  <c r="G16" i="2"/>
  <c r="D16" i="2"/>
  <c r="G15" i="2"/>
  <c r="D15" i="2"/>
  <c r="H15" i="2" s="1"/>
  <c r="G14" i="2"/>
  <c r="D14" i="2"/>
  <c r="H14" i="2" s="1"/>
  <c r="H13" i="2"/>
  <c r="H50" i="2" s="1"/>
  <c r="G13" i="2"/>
  <c r="D13" i="2"/>
  <c r="H12" i="2"/>
  <c r="G12" i="2"/>
  <c r="D12" i="2"/>
  <c r="G11" i="2"/>
  <c r="D11" i="2"/>
  <c r="H11" i="2" s="1"/>
  <c r="H49" i="2" s="1"/>
  <c r="G10" i="2"/>
  <c r="D10" i="2"/>
  <c r="H10" i="2" s="1"/>
  <c r="F36" i="1"/>
  <c r="H20" i="1"/>
  <c r="G20" i="1"/>
  <c r="D20" i="1"/>
  <c r="G19" i="1"/>
  <c r="D19" i="1"/>
  <c r="H19" i="1" s="1"/>
  <c r="G18" i="1"/>
  <c r="D18" i="1"/>
  <c r="H18" i="1" s="1"/>
  <c r="H17" i="1"/>
  <c r="H39" i="1" s="1"/>
  <c r="G17" i="1"/>
  <c r="D17" i="1"/>
  <c r="G16" i="1"/>
  <c r="D16" i="1"/>
  <c r="H16" i="1" s="1"/>
  <c r="G15" i="1"/>
  <c r="D15" i="1"/>
  <c r="H15" i="1" s="1"/>
  <c r="G14" i="1"/>
  <c r="D14" i="1"/>
  <c r="H14" i="1" s="1"/>
  <c r="H38" i="1" s="1"/>
  <c r="H13" i="1"/>
  <c r="G13" i="1"/>
  <c r="D13" i="1"/>
  <c r="H12" i="1"/>
  <c r="G12" i="1"/>
  <c r="D12" i="1"/>
  <c r="G11" i="1"/>
  <c r="D11" i="1"/>
  <c r="H11" i="1" s="1"/>
  <c r="G10" i="1"/>
  <c r="D10" i="1"/>
  <c r="H10" i="1" s="1"/>
  <c r="H9" i="1"/>
  <c r="G9" i="1"/>
  <c r="D9" i="1"/>
  <c r="L9" i="8" l="1"/>
  <c r="A7" i="8"/>
  <c r="H34" i="4"/>
  <c r="H39" i="3"/>
  <c r="H21" i="1"/>
  <c r="H40" i="3"/>
  <c r="H51" i="2"/>
  <c r="H41" i="3"/>
  <c r="H37" i="1"/>
  <c r="H33" i="2"/>
  <c r="H48" i="2"/>
  <c r="H17" i="4"/>
  <c r="H15" i="5"/>
  <c r="H33" i="4"/>
  <c r="H36" i="4" s="1"/>
  <c r="H36" i="1"/>
  <c r="H24" i="3"/>
  <c r="L10" i="8" l="1"/>
  <c r="L11" i="8"/>
  <c r="L12" i="8" s="1"/>
  <c r="A10" i="8"/>
  <c r="H40" i="1"/>
  <c r="H43" i="3"/>
  <c r="H52" i="2"/>
  <c r="L13" i="8" l="1"/>
  <c r="A13" i="8"/>
  <c r="L14" i="8" l="1"/>
  <c r="A16" i="8"/>
  <c r="A20" i="8" s="1"/>
  <c r="L15" i="8" l="1"/>
  <c r="A23" i="8"/>
  <c r="L16" i="8" l="1"/>
  <c r="A27" i="8"/>
  <c r="A31" i="8" s="1"/>
  <c r="A35" i="8" s="1"/>
  <c r="A39" i="8" s="1"/>
  <c r="A42" i="8" s="1"/>
  <c r="A45" i="8" s="1"/>
  <c r="A48" i="8" s="1"/>
  <c r="A51" i="8" s="1"/>
  <c r="A53" i="8" s="1"/>
  <c r="A55" i="8" s="1"/>
  <c r="A58" i="8" s="1"/>
  <c r="A59" i="8" s="1"/>
  <c r="A60" i="8" s="1"/>
  <c r="A61" i="8" s="1"/>
  <c r="A62" i="8" s="1"/>
  <c r="A63" i="8" s="1"/>
  <c r="A64" i="8" s="1"/>
  <c r="L17" i="8" l="1"/>
  <c r="L18" i="8" l="1"/>
  <c r="L19" i="8" l="1"/>
  <c r="L20" i="8" l="1"/>
  <c r="L21" i="8" l="1"/>
  <c r="L22" i="8" l="1"/>
  <c r="L23" i="8" l="1"/>
  <c r="L24" i="8" l="1"/>
  <c r="L25" i="8" l="1"/>
  <c r="L26" i="8" l="1"/>
  <c r="L27" i="8" l="1"/>
  <c r="L28" i="8" l="1"/>
  <c r="L29" i="8" l="1"/>
  <c r="L30" i="8" l="1"/>
  <c r="L31" i="8" l="1"/>
  <c r="L32" i="8" l="1"/>
  <c r="L33" i="8" l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L54" i="8" s="1"/>
  <c r="L55" i="8" s="1"/>
  <c r="L56" i="8" s="1"/>
  <c r="L57" i="8" s="1"/>
  <c r="L58" i="8" s="1"/>
  <c r="L59" i="8" s="1"/>
  <c r="L60" i="8" s="1"/>
  <c r="L61" i="8" s="1"/>
  <c r="L62" i="8" s="1"/>
  <c r="L63" i="8" s="1"/>
  <c r="L64" i="8" s="1"/>
  <c r="B20" i="10" l="1"/>
  <c r="D18" i="10"/>
  <c r="B21" i="10"/>
  <c r="D22" i="10"/>
  <c r="B24" i="10"/>
  <c r="B22" i="10"/>
  <c r="D20" i="10"/>
  <c r="B23" i="10"/>
  <c r="D21" i="10"/>
  <c r="D11" i="10"/>
  <c r="B11" i="10"/>
  <c r="D13" i="10"/>
  <c r="D14" i="10"/>
  <c r="B13" i="10"/>
  <c r="B12" i="10"/>
  <c r="D12" i="10"/>
  <c r="B14" i="10"/>
  <c r="D15" i="10"/>
  <c r="B15" i="10"/>
  <c r="B18" i="10"/>
  <c r="C18" i="10" s="1"/>
  <c r="B17" i="10"/>
  <c r="D16" i="10"/>
  <c r="D17" i="10"/>
  <c r="B16" i="10"/>
  <c r="D23" i="10"/>
  <c r="B19" i="10"/>
  <c r="D19" i="10"/>
  <c r="D24" i="10"/>
  <c r="C19" i="10" l="1"/>
  <c r="A19" i="10"/>
  <c r="G15" i="10"/>
  <c r="I15" i="10"/>
  <c r="E15" i="10"/>
  <c r="F15" i="10"/>
  <c r="H15" i="10"/>
  <c r="H11" i="10"/>
  <c r="I11" i="10"/>
  <c r="G11" i="10"/>
  <c r="E11" i="10"/>
  <c r="F11" i="10"/>
  <c r="C24" i="10"/>
  <c r="A24" i="10"/>
  <c r="I23" i="10"/>
  <c r="F23" i="10"/>
  <c r="E23" i="10"/>
  <c r="H23" i="10"/>
  <c r="G23" i="10"/>
  <c r="C23" i="10"/>
  <c r="A16" i="10"/>
  <c r="A18" i="10" s="1"/>
  <c r="C16" i="10"/>
  <c r="A21" i="10"/>
  <c r="C21" i="10"/>
  <c r="C14" i="10"/>
  <c r="E12" i="10"/>
  <c r="F12" i="10"/>
  <c r="G12" i="10"/>
  <c r="I12" i="10"/>
  <c r="H12" i="10"/>
  <c r="G17" i="10"/>
  <c r="I17" i="10"/>
  <c r="F17" i="10"/>
  <c r="E17" i="10"/>
  <c r="H17" i="10"/>
  <c r="C12" i="10"/>
  <c r="A12" i="10"/>
  <c r="G20" i="10"/>
  <c r="E20" i="10"/>
  <c r="F20" i="10"/>
  <c r="H20" i="10"/>
  <c r="I20" i="10"/>
  <c r="I16" i="10"/>
  <c r="G16" i="10"/>
  <c r="F16" i="10"/>
  <c r="E16" i="10"/>
  <c r="H16" i="10"/>
  <c r="A13" i="10"/>
  <c r="C13" i="10"/>
  <c r="E22" i="10"/>
  <c r="H22" i="10"/>
  <c r="I22" i="10"/>
  <c r="G22" i="10"/>
  <c r="F22" i="10"/>
  <c r="C17" i="10"/>
  <c r="G14" i="10"/>
  <c r="I14" i="10"/>
  <c r="E14" i="10"/>
  <c r="F14" i="10"/>
  <c r="H14" i="10"/>
  <c r="G18" i="10"/>
  <c r="H18" i="10"/>
  <c r="I18" i="10"/>
  <c r="E18" i="10"/>
  <c r="F18" i="10"/>
  <c r="G13" i="10"/>
  <c r="H13" i="10"/>
  <c r="E13" i="10"/>
  <c r="F13" i="10"/>
  <c r="I13" i="10"/>
  <c r="F24" i="10"/>
  <c r="H24" i="10"/>
  <c r="G24" i="10"/>
  <c r="I24" i="10"/>
  <c r="E24" i="10"/>
  <c r="I19" i="10"/>
  <c r="G19" i="10"/>
  <c r="E19" i="10"/>
  <c r="F19" i="10"/>
  <c r="H19" i="10"/>
  <c r="C15" i="10"/>
  <c r="A15" i="10"/>
  <c r="C11" i="10"/>
  <c r="A11" i="10"/>
  <c r="A14" i="10" s="1"/>
  <c r="H21" i="10"/>
  <c r="I21" i="10"/>
  <c r="F21" i="10"/>
  <c r="G21" i="10"/>
  <c r="E21" i="10"/>
  <c r="C22" i="10"/>
  <c r="A22" i="10"/>
  <c r="C20" i="10"/>
  <c r="A17" i="10" l="1"/>
  <c r="A20" i="10" s="1"/>
  <c r="A23" i="10" s="1"/>
</calcChain>
</file>

<file path=xl/comments1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Ganti perminggu disini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Ganti disini</t>
        </r>
      </text>
    </comment>
  </commentList>
</comments>
</file>

<file path=xl/sharedStrings.xml><?xml version="1.0" encoding="utf-8"?>
<sst xmlns="http://schemas.openxmlformats.org/spreadsheetml/2006/main" count="332" uniqueCount="51">
  <si>
    <t>PEMBAYARAN UPAH KARYWAN CIVIL HARIAN LEPAS</t>
  </si>
  <si>
    <t>Hari</t>
  </si>
  <si>
    <t>Tanggal</t>
  </si>
  <si>
    <t>Nama Lengkap</t>
  </si>
  <si>
    <t>Posisi</t>
  </si>
  <si>
    <t>Jam Kehadiran</t>
  </si>
  <si>
    <t>N I K</t>
  </si>
  <si>
    <t>Total pembayaran</t>
  </si>
  <si>
    <t>Keterangan</t>
  </si>
  <si>
    <t>Masuk</t>
  </si>
  <si>
    <t>Keluar</t>
  </si>
  <si>
    <t>Durasi</t>
  </si>
  <si>
    <t>Selasa</t>
  </si>
  <si>
    <t>Rustam</t>
  </si>
  <si>
    <t>Pengerjaan proyek timbangan</t>
  </si>
  <si>
    <t>Rabu</t>
  </si>
  <si>
    <t>Budi</t>
  </si>
  <si>
    <t>Kamis</t>
  </si>
  <si>
    <t>Mursali</t>
  </si>
  <si>
    <t>Jum’at</t>
  </si>
  <si>
    <t>Wawan Kurniawan</t>
  </si>
  <si>
    <t>Sabtu</t>
  </si>
  <si>
    <t>TOTAL</t>
  </si>
  <si>
    <t>rustam</t>
  </si>
  <si>
    <t>budi</t>
  </si>
  <si>
    <t>mursali</t>
  </si>
  <si>
    <t>wawa</t>
  </si>
  <si>
    <t>PEMBAYARAN UPAH KARYAWAN CIVIL HARIAN LEPAS</t>
  </si>
  <si>
    <t>06 – 11 Agustus 2018</t>
  </si>
  <si>
    <t>Senin</t>
  </si>
  <si>
    <t>Aris Subiyanto</t>
  </si>
  <si>
    <t>aris</t>
  </si>
  <si>
    <t>13 – 18 Agustus 2018</t>
  </si>
  <si>
    <t>Pengerjaan proyek timbangan baru</t>
  </si>
  <si>
    <t>20 – 25 Agustus 2018</t>
  </si>
  <si>
    <t>Aris subiyanto</t>
  </si>
  <si>
    <t>27 – 30 Agustus 2018</t>
  </si>
  <si>
    <t>REKAP</t>
  </si>
  <si>
    <t>06 Juli – 31 Agustus 2018</t>
  </si>
  <si>
    <t>No.</t>
  </si>
  <si>
    <t>No</t>
  </si>
  <si>
    <t>Nama</t>
  </si>
  <si>
    <t>Tarif</t>
  </si>
  <si>
    <t>Tukang</t>
  </si>
  <si>
    <t>Kenek</t>
  </si>
  <si>
    <t>Helper</t>
  </si>
  <si>
    <t>REKAPITULASI</t>
  </si>
  <si>
    <t>Dari</t>
  </si>
  <si>
    <t>Sampai</t>
  </si>
  <si>
    <t>Total Jam</t>
  </si>
  <si>
    <t>Helper Perminggu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</si>
</sst>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Rp&quot;* #,##0_-;\-&quot;Rp&quot;* #,##0_-;_-&quot;Rp&quot;* &quot;-&quot;_-;_-@_-"/>
    <numFmt numFmtId="41" formatCode="_-* #,##0_-;\-* #,##0_-;_-* &quot;-&quot;_-;_-@_-"/>
    <numFmt numFmtId="164" formatCode="d\-mmm\-yy"/>
    <numFmt numFmtId="165" formatCode="d&quot;. &quot;mmm&quot;. &quot;yyyy"/>
    <numFmt numFmtId="166" formatCode="h:mm"/>
    <numFmt numFmtId="167" formatCode="[$Rp    -421]#,##0;[Red]\-[$Rp-421]#,##0"/>
    <numFmt numFmtId="168" formatCode="hh\.mm"/>
    <numFmt numFmtId="169" formatCode="[h]\.mm"/>
    <numFmt numFmtId="176" formatCode="_-[$Rp-421]* #,##0_-;\-[$Rp-421]* #,##0_-;_-[$Rp-421]* &quot;-&quot;??_-;_-@_-"/>
  </numFmts>
  <fonts count="21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onsolas"/>
      <family val="3"/>
    </font>
    <font>
      <b/>
      <sz val="10"/>
      <color theme="0"/>
      <name val="Consolas"/>
      <family val="3"/>
    </font>
    <font>
      <sz val="10"/>
      <color theme="1"/>
      <name val="Consolas"/>
      <family val="3"/>
    </font>
    <font>
      <sz val="11"/>
      <color rgb="FF000000"/>
      <name val="Tahoma"/>
      <family val="2"/>
    </font>
    <font>
      <b/>
      <sz val="12"/>
      <color rgb="FF000000"/>
      <name val="Tahoma"/>
      <family val="2"/>
    </font>
    <font>
      <sz val="10"/>
      <color rgb="FF000000"/>
      <name val="Tahoma"/>
      <family val="2"/>
    </font>
    <font>
      <sz val="10"/>
      <name val="Consolas"/>
      <family val="3"/>
    </font>
    <font>
      <b/>
      <sz val="11"/>
      <color rgb="FF000000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charset val="1"/>
    </font>
    <font>
      <sz val="10"/>
      <color rgb="FF000000"/>
      <name val="Consolas"/>
    </font>
    <font>
      <b/>
      <sz val="11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b/>
      <sz val="10"/>
      <color theme="0" tint="-4.9989318521683403E-2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41" fontId="16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left" vertical="center" wrapText="1" indent="1"/>
    </xf>
    <xf numFmtId="166" fontId="3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67" fontId="5" fillId="2" borderId="2" xfId="0" applyNumberFormat="1" applyFont="1" applyFill="1" applyBorder="1" applyAlignment="1">
      <alignment horizontal="left" vertical="center" indent="1"/>
    </xf>
    <xf numFmtId="0" fontId="2" fillId="0" borderId="0" xfId="0" applyFont="1"/>
    <xf numFmtId="3" fontId="0" fillId="0" borderId="0" xfId="0" applyNumberFormat="1"/>
    <xf numFmtId="0" fontId="0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167" fontId="0" fillId="0" borderId="0" xfId="0" applyNumberFormat="1"/>
    <xf numFmtId="167" fontId="6" fillId="0" borderId="0" xfId="0" applyNumberFormat="1" applyFont="1"/>
    <xf numFmtId="164" fontId="0" fillId="0" borderId="1" xfId="0" applyNumberFormat="1" applyFont="1" applyBorder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/>
    <xf numFmtId="14" fontId="0" fillId="0" borderId="0" xfId="0" applyNumberFormat="1"/>
    <xf numFmtId="0" fontId="7" fillId="0" borderId="0" xfId="0" applyFont="1"/>
    <xf numFmtId="14" fontId="7" fillId="0" borderId="0" xfId="0" applyNumberFormat="1" applyFont="1"/>
    <xf numFmtId="14" fontId="7" fillId="0" borderId="0" xfId="0" applyNumberFormat="1" applyFont="1" applyAlignment="1">
      <alignment horizontal="left"/>
    </xf>
    <xf numFmtId="168" fontId="7" fillId="0" borderId="0" xfId="0" applyNumberFormat="1" applyFont="1"/>
    <xf numFmtId="0" fontId="7" fillId="3" borderId="0" xfId="0" applyFont="1" applyFill="1"/>
    <xf numFmtId="0" fontId="7" fillId="4" borderId="0" xfId="0" applyFont="1" applyFill="1"/>
    <xf numFmtId="0" fontId="7" fillId="0" borderId="0" xfId="0" applyNumberFormat="1" applyFont="1"/>
    <xf numFmtId="14" fontId="7" fillId="3" borderId="0" xfId="0" applyNumberFormat="1" applyFont="1" applyFill="1"/>
    <xf numFmtId="0" fontId="10" fillId="0" borderId="0" xfId="0" applyFont="1"/>
    <xf numFmtId="0" fontId="8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left" vertical="center"/>
    </xf>
    <xf numFmtId="164" fontId="13" fillId="0" borderId="6" xfId="0" applyNumberFormat="1" applyFont="1" applyFill="1" applyBorder="1" applyAlignment="1">
      <alignment horizontal="center" vertical="center"/>
    </xf>
    <xf numFmtId="169" fontId="13" fillId="0" borderId="6" xfId="0" applyNumberFormat="1" applyFont="1" applyFill="1" applyBorder="1" applyAlignment="1">
      <alignment horizontal="right" vertical="center"/>
    </xf>
    <xf numFmtId="42" fontId="9" fillId="0" borderId="6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/>
    <xf numFmtId="14" fontId="12" fillId="0" borderId="7" xfId="0" applyNumberFormat="1" applyFont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42" fontId="7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/>
    <xf numFmtId="0" fontId="17" fillId="4" borderId="0" xfId="0" applyFont="1" applyFill="1"/>
    <xf numFmtId="0" fontId="0" fillId="0" borderId="0" xfId="0" applyFill="1"/>
    <xf numFmtId="42" fontId="0" fillId="0" borderId="0" xfId="0" applyNumberFormat="1" applyFill="1"/>
    <xf numFmtId="0" fontId="18" fillId="0" borderId="0" xfId="0" applyFont="1"/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168" fontId="13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/>
    </xf>
    <xf numFmtId="0" fontId="0" fillId="6" borderId="7" xfId="0" applyFill="1" applyBorder="1"/>
    <xf numFmtId="14" fontId="0" fillId="0" borderId="7" xfId="0" applyNumberFormat="1" applyBorder="1"/>
    <xf numFmtId="176" fontId="13" fillId="0" borderId="0" xfId="1" applyNumberFormat="1" applyFont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3" fillId="0" borderId="0" xfId="0" applyNumberFormat="1" applyFont="1" applyBorder="1" applyAlignment="1">
      <alignment horizontal="left" vertical="center" wrapText="1" indent="1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13" fillId="0" borderId="0" xfId="0" applyNumberFormat="1" applyFont="1" applyBorder="1" applyAlignment="1">
      <alignment horizontal="left" vertical="center" wrapText="1"/>
    </xf>
    <xf numFmtId="14" fontId="13" fillId="0" borderId="0" xfId="0" applyNumberFormat="1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left" vertical="center" wrapText="1"/>
    </xf>
  </cellXfs>
  <cellStyles count="2">
    <cellStyle name="Comma [0]" xfId="1" builtinId="6"/>
    <cellStyle name="Normal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scheme val="none"/>
      </font>
      <numFmt numFmtId="164" formatCode="d\-mmm\-yy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olas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olas"/>
        <scheme val="none"/>
      </font>
    </dxf>
    <dxf>
      <font>
        <strike val="0"/>
        <outline val="0"/>
        <shadow val="0"/>
        <u val="none"/>
        <vertAlign val="baseline"/>
        <sz val="10"/>
        <name val="Consolas"/>
        <scheme val="none"/>
      </font>
      <numFmt numFmtId="168" formatCode="hh\.mm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olas"/>
        <scheme val="none"/>
      </font>
    </dxf>
    <dxf>
      <font>
        <strike val="0"/>
        <outline val="0"/>
        <shadow val="0"/>
        <u val="none"/>
        <vertAlign val="baseline"/>
        <sz val="10"/>
        <name val="Consolas"/>
        <scheme val="none"/>
      </font>
      <numFmt numFmtId="168" formatCode="hh\.mm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olas"/>
        <scheme val="none"/>
      </font>
      <numFmt numFmtId="168" formatCode="hh\.mm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ola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Consolas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onsolas"/>
        <scheme val="none"/>
      </font>
    </dxf>
    <dxf>
      <fill>
        <patternFill patternType="none">
          <fgColor indexed="64"/>
          <bgColor indexed="65"/>
        </patternFill>
      </fill>
    </dxf>
    <dxf>
      <numFmt numFmtId="32" formatCode="_-&quot;Rp&quot;* #,##0_-;\-&quot;Rp&quot;* #,##0_-;_-&quot;Rp&quot;* &quot;-&quot;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hair">
          <color auto="1"/>
        </left>
        <right style="thin">
          <color theme="4" tint="0.39997558519241921"/>
        </right>
        <top style="hair">
          <color auto="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onsola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  <numFmt numFmtId="32" formatCode="_-&quot;Rp&quot;* #,##0_-;\-&quot;Rp&quot;* #,##0_-;_-&quot;Rp&quot;* &quot;-&quot;_-;_-@_-"/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  <numFmt numFmtId="168" formatCode="hh\.mm"/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  <numFmt numFmtId="168" formatCode="hh\.mm"/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  <numFmt numFmtId="168" formatCode="hh\.mm"/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onsolas"/>
        <scheme val="none"/>
      </font>
    </dxf>
  </dxfs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bINPUT" displayName="tbINPUT" ref="A3:L64" totalsRowShown="0" headerRowDxfId="40" dataDxfId="39">
  <autoFilter ref="A3:L64"/>
  <tableColumns count="12">
    <tableColumn id="1" name="No" dataDxfId="38">
      <calculatedColumnFormula>IF(LEN(tbINPUT[[#This Row],[Hari]]),COUNT($A$3:A3)+1,"")</calculatedColumnFormula>
    </tableColumn>
    <tableColumn id="2" name="Hari" dataDxfId="37"/>
    <tableColumn id="3" name="Tanggal" dataDxfId="36"/>
    <tableColumn id="4" name="Nama Lengkap" dataDxfId="35"/>
    <tableColumn id="5" name="Posisi" dataDxfId="34">
      <calculatedColumnFormula>VLOOKUP(tbINPUT[[#This Row],[Nama Lengkap]],Data!$B:$D,2,0)</calculatedColumnFormula>
    </tableColumn>
    <tableColumn id="6" name="Masuk" dataDxfId="33"/>
    <tableColumn id="7" name="Keluar" dataDxfId="32"/>
    <tableColumn id="8" name="Durasi" dataDxfId="31">
      <calculatedColumnFormula>tbINPUT[[#This Row],[Keluar]]-tbINPUT[[#This Row],[Masuk]]+IF(tbINPUT[[#This Row],[Masuk]]&gt;tbINPUT[[#This Row],[Keluar]],1)</calculatedColumnFormula>
    </tableColumn>
    <tableColumn id="9" name="Total pembayaran" dataDxfId="30">
      <calculatedColumnFormula>VLOOKUP(tbINPUT[[#This Row],[Nama Lengkap]],Data!B:D,3,0)</calculatedColumnFormula>
    </tableColumn>
    <tableColumn id="10" name="Keterangan" dataDxfId="29"/>
    <tableColumn id="11" name="Helper" dataDxfId="28">
      <calculatedColumnFormula>IF(LEN(C4),C4,K3)</calculatedColumnFormula>
    </tableColumn>
    <tableColumn id="12" name="Helper Perminggu" dataDxfId="27">
      <calculatedColumnFormula>IF(AND(tbINPUT[[#This Row],[Helper]]&gt;=PERMINGGU!$B$2,tbINPUT[[#This Row],[Helper]]&lt;=PERMINGGU!$B$3),COUNT($L$3:L3)+1,"")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0:J80" totalsRowShown="0" headerRowDxfId="10" dataDxfId="9">
  <autoFilter ref="A10:J80"/>
  <tableColumns count="10">
    <tableColumn id="1" name="No." dataDxfId="3">
      <calculatedColumnFormula>IF(LEN(B11),COUNT($A$10:A10)+1,"")</calculatedColumnFormula>
    </tableColumn>
    <tableColumn id="2" name="Hari" dataDxfId="2">
      <calculatedColumnFormula>IF(ISNONTEXT(INDEX(tbINPUT[],MATCH(ROW($A1),tbINPUT[Helper Perminggu],0),COLUMN())),"",INDEX(tbINPUT[],MATCH(ROW($A1),tbINPUT[Helper Perminggu],0),COLUMN()))</calculatedColumnFormula>
    </tableColumn>
    <tableColumn id="3" name="Tanggal" dataDxfId="0">
      <calculatedColumnFormula>IF(LEN(Table2[[#This Row],[Hari]]),INDEX(tbINPUT[],MATCH(ROW($A1),tbINPUT[Helper Perminggu],0),COLUMN()),"")</calculatedColumnFormula>
    </tableColumn>
    <tableColumn id="4" name="Nama Lengkap" dataDxfId="1">
      <calculatedColumnFormula>INDEX(tbINPUT[],MATCH(ROW(A1),tbINPUT[Helper Perminggu],0),4)</calculatedColumnFormula>
    </tableColumn>
    <tableColumn id="5" name="Posisi" dataDxfId="4"/>
    <tableColumn id="6" name="Masuk" dataDxfId="8">
      <calculatedColumnFormula>IF(LEN(Table2[[#This Row],[Nama Lengkap]]),INDEX(tbINPUT[],MATCH(ROW($A1),tbINPUT[Helper Perminggu],0),COLUMN()),"")</calculatedColumnFormula>
    </tableColumn>
    <tableColumn id="7" name="Keluar" dataDxfId="7">
      <calculatedColumnFormula>IF(LEN(Table2[[#This Row],[Nama Lengkap]]),INDEX(tbINPUT[],MATCH(ROW($A1),tbINPUT[Helper Perminggu],0),COLUMN()),"")</calculatedColumnFormula>
    </tableColumn>
    <tableColumn id="8" name="Durasi" dataDxfId="5">
      <calculatedColumnFormula>IF(LEN(Table2[[#This Row],[Nama Lengkap]]),INDEX(tbINPUT[],MATCH(ROW($A1),tbINPUT[Helper Perminggu],0),COLUMN()),"")</calculatedColumnFormula>
    </tableColumn>
    <tableColumn id="9" name="Total pembayaran" dataDxfId="6"/>
    <tableColumn id="10" name="Keterangan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9:F21" totalsRowCount="1" headerRowDxfId="26" dataDxfId="25" tableBorderDxfId="24">
  <autoFilter ref="A9:F21"/>
  <tableColumns count="6">
    <tableColumn id="1" name="No." dataDxfId="23" totalsRowDxfId="17"/>
    <tableColumn id="2" name="Nama Lengkap" dataDxfId="22" totalsRowDxfId="16"/>
    <tableColumn id="3" name="Posisi" dataDxfId="21" totalsRowDxfId="15"/>
    <tableColumn id="4" name="Total Jam" dataDxfId="20" totalsRowDxfId="14"/>
    <tableColumn id="5" name="Total pembayaran" totalsRowFunction="sum" dataDxfId="19" totalsRowDxfId="13"/>
    <tableColumn id="6" name="Keterangan" dataDxfId="18" totalsRow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0"/>
  <sheetViews>
    <sheetView zoomScale="95" zoomScaleNormal="95" workbookViewId="0">
      <selection activeCell="C31" sqref="C31"/>
    </sheetView>
  </sheetViews>
  <sheetFormatPr defaultRowHeight="15" x14ac:dyDescent="0.25"/>
  <cols>
    <col min="1" max="1" width="7.140625" customWidth="1"/>
    <col min="2" max="2" width="13.140625" customWidth="1"/>
    <col min="3" max="3" width="19.42578125" customWidth="1"/>
    <col min="4" max="4" width="10.7109375" customWidth="1"/>
    <col min="5" max="6" width="10" customWidth="1"/>
    <col min="7" max="7" width="8.7109375" customWidth="1"/>
    <col min="8" max="8" width="16" customWidth="1"/>
    <col min="9" max="9" width="25.5703125" customWidth="1"/>
    <col min="10" max="1025" width="8.7109375" customWidth="1"/>
  </cols>
  <sheetData>
    <row r="4" spans="1:9" ht="15.75" x14ac:dyDescent="0.25">
      <c r="A4" s="43" t="s">
        <v>0</v>
      </c>
      <c r="B4" s="43"/>
      <c r="C4" s="43"/>
      <c r="D4" s="43"/>
      <c r="E4" s="43"/>
      <c r="F4" s="43"/>
      <c r="G4" s="43"/>
      <c r="H4" s="43"/>
      <c r="I4" s="43"/>
    </row>
    <row r="7" spans="1:9" ht="16.5" customHeight="1" x14ac:dyDescent="0.25">
      <c r="A7" s="44" t="s">
        <v>1</v>
      </c>
      <c r="B7" s="44" t="s">
        <v>2</v>
      </c>
      <c r="C7" s="44" t="s">
        <v>3</v>
      </c>
      <c r="D7" s="44" t="s">
        <v>4</v>
      </c>
      <c r="E7" s="44" t="s">
        <v>5</v>
      </c>
      <c r="F7" s="44" t="s">
        <v>6</v>
      </c>
      <c r="G7" s="44"/>
      <c r="H7" s="44" t="s">
        <v>7</v>
      </c>
      <c r="I7" s="44" t="s">
        <v>8</v>
      </c>
    </row>
    <row r="8" spans="1:9" ht="16.5" customHeight="1" x14ac:dyDescent="0.25">
      <c r="A8" s="44"/>
      <c r="B8" s="44"/>
      <c r="C8" s="44"/>
      <c r="D8" s="44"/>
      <c r="E8" s="1" t="s">
        <v>9</v>
      </c>
      <c r="F8" s="1" t="s">
        <v>10</v>
      </c>
      <c r="G8" s="1" t="s">
        <v>11</v>
      </c>
      <c r="H8" s="44"/>
      <c r="I8" s="44"/>
    </row>
    <row r="9" spans="1:9" ht="16.5" customHeight="1" x14ac:dyDescent="0.25">
      <c r="A9" s="2" t="s">
        <v>12</v>
      </c>
      <c r="B9" s="3">
        <v>43287</v>
      </c>
      <c r="C9" s="4" t="s">
        <v>13</v>
      </c>
      <c r="D9" s="2" t="str">
        <f t="shared" ref="D9:D20" si="0">IF(C9="Rustam","Tukang",IF(C9="Wawan Kurniawan","Tukang","Kenek"))</f>
        <v>Tukang</v>
      </c>
      <c r="E9" s="5">
        <v>0.3125</v>
      </c>
      <c r="F9" s="5">
        <v>0.66666666666666696</v>
      </c>
      <c r="G9" s="5">
        <f t="shared" ref="G9:G20" si="1">F9-E9+IF(E9&gt;F9,1)</f>
        <v>0.35416666666666696</v>
      </c>
      <c r="H9" s="6">
        <f t="shared" ref="H9:H20" si="2">IF(D9="Tukang",150000,120000)</f>
        <v>150000</v>
      </c>
      <c r="I9" s="44" t="s">
        <v>14</v>
      </c>
    </row>
    <row r="10" spans="1:9" ht="16.5" customHeight="1" x14ac:dyDescent="0.25">
      <c r="A10" s="45" t="s">
        <v>15</v>
      </c>
      <c r="B10" s="46">
        <v>43313</v>
      </c>
      <c r="C10" s="4" t="s">
        <v>13</v>
      </c>
      <c r="D10" s="2" t="str">
        <f t="shared" si="0"/>
        <v>Tukang</v>
      </c>
      <c r="E10" s="5">
        <v>0.3125</v>
      </c>
      <c r="F10" s="5">
        <v>0.66666666666666696</v>
      </c>
      <c r="G10" s="5">
        <f t="shared" si="1"/>
        <v>0.35416666666666696</v>
      </c>
      <c r="H10" s="6">
        <f t="shared" si="2"/>
        <v>150000</v>
      </c>
      <c r="I10" s="44"/>
    </row>
    <row r="11" spans="1:9" ht="16.5" customHeight="1" x14ac:dyDescent="0.25">
      <c r="A11" s="45"/>
      <c r="B11" s="46"/>
      <c r="C11" s="4" t="s">
        <v>16</v>
      </c>
      <c r="D11" s="2" t="str">
        <f t="shared" si="0"/>
        <v>Kenek</v>
      </c>
      <c r="E11" s="5">
        <v>0.33333333333333298</v>
      </c>
      <c r="F11" s="5">
        <v>0.66666666666666696</v>
      </c>
      <c r="G11" s="5">
        <f t="shared" si="1"/>
        <v>0.33333333333333398</v>
      </c>
      <c r="H11" s="6">
        <f t="shared" si="2"/>
        <v>120000</v>
      </c>
      <c r="I11" s="44"/>
    </row>
    <row r="12" spans="1:9" ht="16.5" customHeight="1" x14ac:dyDescent="0.25">
      <c r="A12" s="45" t="s">
        <v>17</v>
      </c>
      <c r="B12" s="46">
        <v>43314</v>
      </c>
      <c r="C12" s="4" t="s">
        <v>13</v>
      </c>
      <c r="D12" s="2" t="str">
        <f t="shared" si="0"/>
        <v>Tukang</v>
      </c>
      <c r="E12" s="5">
        <v>0.3125</v>
      </c>
      <c r="F12" s="5">
        <v>0.66666666666666696</v>
      </c>
      <c r="G12" s="5">
        <f t="shared" si="1"/>
        <v>0.35416666666666696</v>
      </c>
      <c r="H12" s="6">
        <f t="shared" si="2"/>
        <v>150000</v>
      </c>
      <c r="I12" s="44"/>
    </row>
    <row r="13" spans="1:9" ht="16.5" customHeight="1" x14ac:dyDescent="0.25">
      <c r="A13" s="45"/>
      <c r="B13" s="45"/>
      <c r="C13" s="4" t="s">
        <v>16</v>
      </c>
      <c r="D13" s="2" t="str">
        <f t="shared" si="0"/>
        <v>Kenek</v>
      </c>
      <c r="E13" s="5">
        <v>0.3125</v>
      </c>
      <c r="F13" s="5">
        <v>0.66666666666666696</v>
      </c>
      <c r="G13" s="5">
        <f t="shared" si="1"/>
        <v>0.35416666666666696</v>
      </c>
      <c r="H13" s="6">
        <f t="shared" si="2"/>
        <v>120000</v>
      </c>
      <c r="I13" s="44"/>
    </row>
    <row r="14" spans="1:9" ht="16.5" customHeight="1" x14ac:dyDescent="0.25">
      <c r="A14" s="45"/>
      <c r="B14" s="45"/>
      <c r="C14" s="4" t="s">
        <v>18</v>
      </c>
      <c r="D14" s="2" t="str">
        <f t="shared" si="0"/>
        <v>Kenek</v>
      </c>
      <c r="E14" s="5">
        <v>0.3125</v>
      </c>
      <c r="F14" s="5">
        <v>0.66666666666666696</v>
      </c>
      <c r="G14" s="5">
        <f t="shared" si="1"/>
        <v>0.35416666666666696</v>
      </c>
      <c r="H14" s="6">
        <f t="shared" si="2"/>
        <v>120000</v>
      </c>
      <c r="I14" s="44"/>
    </row>
    <row r="15" spans="1:9" ht="16.5" customHeight="1" x14ac:dyDescent="0.25">
      <c r="A15" s="45" t="s">
        <v>19</v>
      </c>
      <c r="B15" s="46">
        <v>43315</v>
      </c>
      <c r="C15" s="4" t="s">
        <v>13</v>
      </c>
      <c r="D15" s="2" t="str">
        <f t="shared" si="0"/>
        <v>Tukang</v>
      </c>
      <c r="E15" s="5">
        <v>0.3125</v>
      </c>
      <c r="F15" s="5">
        <v>0.66666666666666696</v>
      </c>
      <c r="G15" s="5">
        <f t="shared" si="1"/>
        <v>0.35416666666666696</v>
      </c>
      <c r="H15" s="6">
        <f t="shared" si="2"/>
        <v>150000</v>
      </c>
      <c r="I15" s="44"/>
    </row>
    <row r="16" spans="1:9" ht="16.5" customHeight="1" x14ac:dyDescent="0.25">
      <c r="A16" s="45"/>
      <c r="B16" s="46"/>
      <c r="C16" s="4" t="s">
        <v>16</v>
      </c>
      <c r="D16" s="2" t="str">
        <f t="shared" si="0"/>
        <v>Kenek</v>
      </c>
      <c r="E16" s="5">
        <v>0.3125</v>
      </c>
      <c r="F16" s="5">
        <v>0.66666666666666696</v>
      </c>
      <c r="G16" s="5">
        <f t="shared" si="1"/>
        <v>0.35416666666666696</v>
      </c>
      <c r="H16" s="6">
        <f t="shared" si="2"/>
        <v>120000</v>
      </c>
      <c r="I16" s="44"/>
    </row>
    <row r="17" spans="1:9" ht="16.5" customHeight="1" x14ac:dyDescent="0.25">
      <c r="A17" s="45"/>
      <c r="B17" s="46"/>
      <c r="C17" s="4" t="s">
        <v>20</v>
      </c>
      <c r="D17" s="2" t="str">
        <f t="shared" si="0"/>
        <v>Tukang</v>
      </c>
      <c r="E17" s="5">
        <v>0.3125</v>
      </c>
      <c r="F17" s="5">
        <v>0.66666666666666696</v>
      </c>
      <c r="G17" s="5">
        <f t="shared" si="1"/>
        <v>0.35416666666666696</v>
      </c>
      <c r="H17" s="6">
        <f t="shared" si="2"/>
        <v>150000</v>
      </c>
      <c r="I17" s="44"/>
    </row>
    <row r="18" spans="1:9" ht="16.5" customHeight="1" x14ac:dyDescent="0.25">
      <c r="A18" s="45" t="s">
        <v>21</v>
      </c>
      <c r="B18" s="46">
        <v>43316</v>
      </c>
      <c r="C18" s="4" t="s">
        <v>13</v>
      </c>
      <c r="D18" s="2" t="str">
        <f t="shared" si="0"/>
        <v>Tukang</v>
      </c>
      <c r="E18" s="5">
        <v>0.3125</v>
      </c>
      <c r="F18" s="5">
        <v>0.66666666666666696</v>
      </c>
      <c r="G18" s="5">
        <f t="shared" si="1"/>
        <v>0.35416666666666696</v>
      </c>
      <c r="H18" s="6">
        <f t="shared" si="2"/>
        <v>150000</v>
      </c>
      <c r="I18" s="44"/>
    </row>
    <row r="19" spans="1:9" ht="16.5" customHeight="1" x14ac:dyDescent="0.25">
      <c r="A19" s="45"/>
      <c r="B19" s="46"/>
      <c r="C19" s="4" t="s">
        <v>16</v>
      </c>
      <c r="D19" s="2" t="str">
        <f t="shared" si="0"/>
        <v>Kenek</v>
      </c>
      <c r="E19" s="5">
        <v>0.28541666666666698</v>
      </c>
      <c r="F19" s="5">
        <v>0.66666666666666696</v>
      </c>
      <c r="G19" s="5">
        <f t="shared" si="1"/>
        <v>0.38124999999999998</v>
      </c>
      <c r="H19" s="6">
        <f t="shared" si="2"/>
        <v>120000</v>
      </c>
      <c r="I19" s="44"/>
    </row>
    <row r="20" spans="1:9" ht="16.5" customHeight="1" x14ac:dyDescent="0.25">
      <c r="A20" s="45"/>
      <c r="B20" s="46"/>
      <c r="C20" s="4" t="s">
        <v>20</v>
      </c>
      <c r="D20" s="2" t="str">
        <f t="shared" si="0"/>
        <v>Tukang</v>
      </c>
      <c r="E20" s="5">
        <v>0.3125</v>
      </c>
      <c r="F20" s="5">
        <v>0.66666666666666696</v>
      </c>
      <c r="G20" s="5">
        <f t="shared" si="1"/>
        <v>0.35416666666666696</v>
      </c>
      <c r="H20" s="6">
        <f t="shared" si="2"/>
        <v>150000</v>
      </c>
      <c r="I20" s="44"/>
    </row>
    <row r="21" spans="1:9" ht="18.95" customHeight="1" x14ac:dyDescent="0.25">
      <c r="A21" s="7"/>
      <c r="B21" s="7"/>
      <c r="C21" s="7"/>
      <c r="D21" s="7"/>
      <c r="E21" s="7"/>
      <c r="F21" s="7"/>
      <c r="G21" s="8" t="s">
        <v>22</v>
      </c>
      <c r="H21" s="9">
        <f>SUM(H9:H20)</f>
        <v>1650000</v>
      </c>
      <c r="I21" s="7"/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6" spans="6:8" x14ac:dyDescent="0.25">
      <c r="F36">
        <f>SUMPRODUCT(1/COUNTIF($C$9:$C$20,$C$9:$C$20))</f>
        <v>4</v>
      </c>
      <c r="G36" t="s">
        <v>23</v>
      </c>
      <c r="H36" s="11">
        <f>SUM(H9:H10,H12,H15,H18)</f>
        <v>750000</v>
      </c>
    </row>
    <row r="37" spans="6:8" x14ac:dyDescent="0.25">
      <c r="G37" t="s">
        <v>24</v>
      </c>
      <c r="H37" s="11">
        <f>SUM(H11,H13,H16,H19)</f>
        <v>480000</v>
      </c>
    </row>
    <row r="38" spans="6:8" x14ac:dyDescent="0.25">
      <c r="G38" t="s">
        <v>25</v>
      </c>
      <c r="H38" s="11">
        <f>SUM(H14)</f>
        <v>120000</v>
      </c>
    </row>
    <row r="39" spans="6:8" x14ac:dyDescent="0.25">
      <c r="G39" t="s">
        <v>26</v>
      </c>
      <c r="H39" s="11">
        <f>SUM(H17,H20)</f>
        <v>300000</v>
      </c>
    </row>
    <row r="40" spans="6:8" x14ac:dyDescent="0.25">
      <c r="H40" s="11">
        <f>SUM(H36:H39)</f>
        <v>1650000</v>
      </c>
    </row>
  </sheetData>
  <autoFilter ref="D1:D1048576"/>
  <mergeCells count="17">
    <mergeCell ref="I9:I20"/>
    <mergeCell ref="A10:A11"/>
    <mergeCell ref="B10:B11"/>
    <mergeCell ref="A12:A14"/>
    <mergeCell ref="B12:B14"/>
    <mergeCell ref="A15:A17"/>
    <mergeCell ref="B15:B17"/>
    <mergeCell ref="A18:A20"/>
    <mergeCell ref="B18:B20"/>
    <mergeCell ref="A4:I4"/>
    <mergeCell ref="A7:A8"/>
    <mergeCell ref="B7:B8"/>
    <mergeCell ref="C7:C8"/>
    <mergeCell ref="D7:D8"/>
    <mergeCell ref="E7:G7"/>
    <mergeCell ref="H7:H8"/>
    <mergeCell ref="I7:I8"/>
  </mergeCells>
  <pageMargins left="0.37847222222222199" right="0.27152777777777798" top="0.78749999999999998" bottom="0.78749999999999998" header="0.51180555555555496" footer="0.51180555555555496"/>
  <pageSetup paperSize="9" scale="86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F21"/>
  <sheetViews>
    <sheetView tabSelected="1" workbookViewId="0">
      <selection activeCell="F28" sqref="F28"/>
    </sheetView>
  </sheetViews>
  <sheetFormatPr defaultRowHeight="15" x14ac:dyDescent="0.25"/>
  <cols>
    <col min="2" max="2" width="21.28515625" customWidth="1"/>
    <col min="3" max="3" width="11.5703125" bestFit="1" customWidth="1"/>
    <col min="4" max="4" width="14.5703125" bestFit="1" customWidth="1"/>
    <col min="5" max="5" width="21.85546875" bestFit="1" customWidth="1"/>
    <col min="6" max="6" width="33.85546875" bestFit="1" customWidth="1"/>
  </cols>
  <sheetData>
    <row r="1" spans="1:6" x14ac:dyDescent="0.25">
      <c r="A1" s="31"/>
      <c r="B1" s="31"/>
      <c r="C1" s="31"/>
      <c r="D1" s="31"/>
      <c r="E1" s="31"/>
      <c r="F1" s="31"/>
    </row>
    <row r="2" spans="1:6" x14ac:dyDescent="0.25">
      <c r="A2" s="41" t="s">
        <v>47</v>
      </c>
      <c r="B2" s="40">
        <v>43287</v>
      </c>
      <c r="C2" s="31"/>
      <c r="D2" s="31"/>
      <c r="E2" s="31"/>
      <c r="F2" s="31"/>
    </row>
    <row r="3" spans="1:6" x14ac:dyDescent="0.25">
      <c r="A3" s="41" t="s">
        <v>48</v>
      </c>
      <c r="B3" s="40">
        <v>43343</v>
      </c>
      <c r="C3" s="31"/>
      <c r="D3" s="31"/>
      <c r="E3" s="31"/>
      <c r="F3" s="31"/>
    </row>
    <row r="4" spans="1:6" x14ac:dyDescent="0.25">
      <c r="A4" s="31"/>
      <c r="B4" s="31"/>
      <c r="C4" s="31"/>
      <c r="D4" s="31"/>
      <c r="E4" s="31"/>
      <c r="F4" s="31"/>
    </row>
    <row r="5" spans="1:6" x14ac:dyDescent="0.25">
      <c r="A5" s="53" t="s">
        <v>46</v>
      </c>
      <c r="B5" s="53"/>
      <c r="C5" s="53"/>
      <c r="D5" s="53"/>
      <c r="E5" s="53"/>
      <c r="F5" s="53"/>
    </row>
    <row r="6" spans="1:6" x14ac:dyDescent="0.25">
      <c r="A6" s="54" t="s">
        <v>27</v>
      </c>
      <c r="B6" s="54"/>
      <c r="C6" s="54"/>
      <c r="D6" s="54"/>
      <c r="E6" s="54"/>
      <c r="F6" s="54"/>
    </row>
    <row r="7" spans="1:6" x14ac:dyDescent="0.25">
      <c r="A7" s="55" t="str">
        <f>TEXT(B2,"dd mmmm yyyy")&amp;" - "&amp;TEXT(B3,"dd mmmm yyyy")</f>
        <v>06 Juli 2018 - 31 Agustus 2018</v>
      </c>
      <c r="B7" s="55"/>
      <c r="C7" s="55"/>
      <c r="D7" s="55"/>
      <c r="E7" s="55"/>
      <c r="F7" s="55"/>
    </row>
    <row r="8" spans="1:6" x14ac:dyDescent="0.25">
      <c r="A8" s="31"/>
      <c r="B8" s="31"/>
      <c r="C8" s="31"/>
      <c r="D8" s="31"/>
      <c r="E8" s="31"/>
      <c r="F8" s="31"/>
    </row>
    <row r="9" spans="1:6" x14ac:dyDescent="0.25">
      <c r="A9" s="32" t="s">
        <v>39</v>
      </c>
      <c r="B9" s="32" t="s">
        <v>3</v>
      </c>
      <c r="C9" s="32" t="s">
        <v>4</v>
      </c>
      <c r="D9" s="32" t="s">
        <v>49</v>
      </c>
      <c r="E9" s="32" t="s">
        <v>7</v>
      </c>
      <c r="F9" s="32" t="s">
        <v>8</v>
      </c>
    </row>
    <row r="10" spans="1:6" x14ac:dyDescent="0.25">
      <c r="A10" s="33">
        <f>IF(LEN(Table3[[#This Row],[Nama Lengkap]]),ROW(A1),"")</f>
        <v>1</v>
      </c>
      <c r="B10" s="34" t="str">
        <f>IFERROR(INDEX(Data!$B$2:$D$6,ROW(A1),1),"")</f>
        <v>Rustam</v>
      </c>
      <c r="C10" s="35" t="str">
        <f>IF(LEN(B10),VLOOKUP(B10,Data!B:C,2,0),"")</f>
        <v>Tukang</v>
      </c>
      <c r="D10" s="36">
        <f>IF(LEN(Table3[[#This Row],[Nama Lengkap]]),SUMIFS(INPUT!$H:$H,INPUT!$D:$D,$B10,INPUT!$K:$K,"&gt;="&amp;$B$2,INPUT!$K:$K,"&lt;="&amp;$B$3),"")</f>
        <v>5.356944444444447</v>
      </c>
      <c r="E10" s="37">
        <f>IF(LEN(Table3[[#This Row],[Nama Lengkap]]),SUMIFS(INPUT!$I:$I,INPUT!$D:$D,$B10,INPUT!$K:$K,"&gt;="&amp;$B$2,INPUT!$K:$K,"&lt;="&amp;$B$3),"")</f>
        <v>2250000</v>
      </c>
      <c r="F10" s="38"/>
    </row>
    <row r="11" spans="1:6" x14ac:dyDescent="0.25">
      <c r="A11" s="33">
        <f>IF(LEN(Table3[[#This Row],[Nama Lengkap]]),ROW(A2),"")</f>
        <v>2</v>
      </c>
      <c r="B11" s="34" t="str">
        <f>IFERROR(INDEX(Data!$B$2:$D$6,ROW(A2),1),"")</f>
        <v>Budi</v>
      </c>
      <c r="C11" s="35" t="str">
        <f>IF(LEN(B11),VLOOKUP(B11,Data!B:C,2,0),"")</f>
        <v>Kenek</v>
      </c>
      <c r="D11" s="36">
        <f>IF(LEN(Table3[[#This Row],[Nama Lengkap]]),SUMIFS(INPUT!$H:$H,INPUT!$D:$D,$B11,INPUT!$K:$K,"&gt;="&amp;$B$2,INPUT!$K:$K,"&lt;="&amp;$B$3),"")</f>
        <v>6.1673611111111146</v>
      </c>
      <c r="E11" s="37">
        <f>IF(LEN(Table3[[#This Row],[Nama Lengkap]]),SUMIFS(INPUT!$I:$I,INPUT!$D:$D,$B11,INPUT!$K:$K,"&gt;="&amp;$B$2,INPUT!$K:$K,"&lt;="&amp;$B$3),"")</f>
        <v>2040000</v>
      </c>
      <c r="F11" s="38"/>
    </row>
    <row r="12" spans="1:6" x14ac:dyDescent="0.25">
      <c r="A12" s="33">
        <f>IF(LEN(Table3[[#This Row],[Nama Lengkap]]),ROW(A3),"")</f>
        <v>3</v>
      </c>
      <c r="B12" s="34" t="str">
        <f>IFERROR(INDEX(Data!$B$2:$D$6,ROW(A3),1),"")</f>
        <v>Aris Subiyanto</v>
      </c>
      <c r="C12" s="35" t="str">
        <f>IF(LEN(B12),VLOOKUP(B12,Data!B:C,2,0),"")</f>
        <v>Kenek</v>
      </c>
      <c r="D12" s="36">
        <f>IF(LEN(Table3[[#This Row],[Nama Lengkap]]),SUMIFS(INPUT!$H:$H,INPUT!$D:$D,$B12,INPUT!$K:$K,"&gt;="&amp;$B$2,INPUT!$K:$K,"&lt;="&amp;$B$3),"")</f>
        <v>6.9861111111111178</v>
      </c>
      <c r="E12" s="37">
        <f>IF(LEN(Table3[[#This Row],[Nama Lengkap]]),SUMIFS(INPUT!$I:$I,INPUT!$D:$D,$B12,INPUT!$K:$K,"&gt;="&amp;$B$2,INPUT!$K:$K,"&lt;="&amp;$B$3),"")</f>
        <v>2400000</v>
      </c>
      <c r="F12" s="38"/>
    </row>
    <row r="13" spans="1:6" x14ac:dyDescent="0.25">
      <c r="A13" s="33">
        <f>IF(LEN(Table3[[#This Row],[Nama Lengkap]]),ROW(A4),"")</f>
        <v>4</v>
      </c>
      <c r="B13" s="34" t="str">
        <f>IFERROR(INDEX(Data!$B$2:$D$6,ROW(A4),1),"")</f>
        <v>Wawan Kurniawan</v>
      </c>
      <c r="C13" s="35" t="str">
        <f>IF(LEN(B13),VLOOKUP(B13,Data!B:C,2,0),"")</f>
        <v>Tukang</v>
      </c>
      <c r="D13" s="36">
        <f>IF(LEN(Table3[[#This Row],[Nama Lengkap]]),SUMIFS(INPUT!$H:$H,INPUT!$D:$D,$B13,INPUT!$K:$K,"&gt;="&amp;$B$2,INPUT!$K:$K,"&lt;="&amp;$B$3),"")</f>
        <v>2.8333333333333357</v>
      </c>
      <c r="E13" s="37">
        <f>IF(LEN(Table3[[#This Row],[Nama Lengkap]]),SUMIFS(INPUT!$I:$I,INPUT!$D:$D,$B13,INPUT!$K:$K,"&gt;="&amp;$B$2,INPUT!$K:$K,"&lt;="&amp;$B$3),"")</f>
        <v>1200000</v>
      </c>
      <c r="F13" s="38"/>
    </row>
    <row r="14" spans="1:6" x14ac:dyDescent="0.25">
      <c r="A14" s="33">
        <f>IF(LEN(Table3[[#This Row],[Nama Lengkap]]),ROW(A5),"")</f>
        <v>5</v>
      </c>
      <c r="B14" s="34" t="str">
        <f>IFERROR(INDEX(Data!$B$2:$D$6,ROW(A5),1),"")</f>
        <v>Mursali</v>
      </c>
      <c r="C14" s="35" t="str">
        <f>IF(LEN(B14),VLOOKUP(B14,Data!B:C,2,0),"")</f>
        <v>Kenek</v>
      </c>
      <c r="D14" s="36">
        <f>IF(LEN(Table3[[#This Row],[Nama Lengkap]]),SUMIFS(INPUT!$H:$H,INPUT!$D:$D,$B14,INPUT!$K:$K,"&gt;="&amp;$B$2,INPUT!$K:$K,"&lt;="&amp;$B$3),"")</f>
        <v>0.35416666666666696</v>
      </c>
      <c r="E14" s="37">
        <f>IF(LEN(Table3[[#This Row],[Nama Lengkap]]),SUMIFS(INPUT!$I:$I,INPUT!$D:$D,$B14,INPUT!$K:$K,"&gt;="&amp;$B$2,INPUT!$K:$K,"&lt;="&amp;$B$3),"")</f>
        <v>120000</v>
      </c>
      <c r="F14" s="39"/>
    </row>
    <row r="15" spans="1:6" x14ac:dyDescent="0.25">
      <c r="A15" s="33" t="str">
        <f>IF(LEN(Table3[[#This Row],[Nama Lengkap]]),ROW(A6),"")</f>
        <v/>
      </c>
      <c r="B15" s="34" t="str">
        <f>IFERROR(INDEX(Data!$B$2:$D$6,ROW(A6),1),"")</f>
        <v/>
      </c>
      <c r="C15" s="35" t="str">
        <f>IF(LEN(B15),VLOOKUP(B15,Data!B:C,2,0),"")</f>
        <v/>
      </c>
      <c r="D15" s="36" t="str">
        <f>IF(LEN(Table3[[#This Row],[Nama Lengkap]]),SUMIFS(INPUT!$H:$H,INPUT!$D:$D,$B15,INPUT!$K:$K,"&gt;="&amp;$B$2,INPUT!$K:$K,"&lt;="&amp;$B$3),"")</f>
        <v/>
      </c>
      <c r="E15" s="37" t="str">
        <f>IF(LEN(Table3[[#This Row],[Nama Lengkap]]),SUMIFS(INPUT!$I:$I,INPUT!$D:$D,$B15,INPUT!$K:$K,"&gt;="&amp;$B$2,INPUT!$K:$K,"&lt;="&amp;$B$3),"")</f>
        <v/>
      </c>
      <c r="F15" s="58"/>
    </row>
    <row r="16" spans="1:6" x14ac:dyDescent="0.25">
      <c r="A16" s="33" t="str">
        <f>IF(LEN(Table3[[#This Row],[Nama Lengkap]]),ROW(A7),"")</f>
        <v/>
      </c>
      <c r="B16" s="34" t="str">
        <f>IFERROR(INDEX(Data!$B$2:$D$6,ROW(A7),1),"")</f>
        <v/>
      </c>
      <c r="C16" s="35" t="str">
        <f>IF(LEN(B16),VLOOKUP(B16,Data!B:C,2,0),"")</f>
        <v/>
      </c>
      <c r="D16" s="36" t="str">
        <f>IF(LEN(Table3[[#This Row],[Nama Lengkap]]),SUMIFS(INPUT!$H:$H,INPUT!$D:$D,$B16,INPUT!$K:$K,"&gt;="&amp;$B$2,INPUT!$K:$K,"&lt;="&amp;$B$3),"")</f>
        <v/>
      </c>
      <c r="E16" s="37" t="str">
        <f>IF(LEN(Table3[[#This Row],[Nama Lengkap]]),SUMIFS(INPUT!$I:$I,INPUT!$D:$D,$B16,INPUT!$K:$K,"&gt;="&amp;$B$2,INPUT!$K:$K,"&lt;="&amp;$B$3),"")</f>
        <v/>
      </c>
      <c r="F16" s="58"/>
    </row>
    <row r="17" spans="1:6" x14ac:dyDescent="0.25">
      <c r="A17" s="33" t="str">
        <f>IF(LEN(Table3[[#This Row],[Nama Lengkap]]),ROW(A8),"")</f>
        <v/>
      </c>
      <c r="B17" s="34" t="str">
        <f>IFERROR(INDEX(Data!$B$2:$D$6,ROW(A8),1),"")</f>
        <v/>
      </c>
      <c r="C17" s="35" t="str">
        <f>IF(LEN(B17),VLOOKUP(B17,Data!B:C,2,0),"")</f>
        <v/>
      </c>
      <c r="D17" s="36" t="str">
        <f>IF(LEN(Table3[[#This Row],[Nama Lengkap]]),SUMIFS(INPUT!$H:$H,INPUT!$D:$D,$B17,INPUT!$K:$K,"&gt;="&amp;$B$2,INPUT!$K:$K,"&lt;="&amp;$B$3),"")</f>
        <v/>
      </c>
      <c r="E17" s="37" t="str">
        <f>IF(LEN(Table3[[#This Row],[Nama Lengkap]]),SUMIFS(INPUT!$I:$I,INPUT!$D:$D,$B17,INPUT!$K:$K,"&gt;="&amp;$B$2,INPUT!$K:$K,"&lt;="&amp;$B$3),"")</f>
        <v/>
      </c>
      <c r="F17" s="58"/>
    </row>
    <row r="18" spans="1:6" x14ac:dyDescent="0.25">
      <c r="A18" s="33" t="str">
        <f>IF(LEN(Table3[[#This Row],[Nama Lengkap]]),ROW(A9),"")</f>
        <v/>
      </c>
      <c r="B18" s="34" t="str">
        <f>IFERROR(INDEX(Data!$B$2:$D$6,ROW(A9),1),"")</f>
        <v/>
      </c>
      <c r="C18" s="35" t="str">
        <f>IF(LEN(B18),VLOOKUP(B18,Data!B:C,2,0),"")</f>
        <v/>
      </c>
      <c r="D18" s="36" t="str">
        <f>IF(LEN(Table3[[#This Row],[Nama Lengkap]]),SUMIFS(INPUT!$H:$H,INPUT!$D:$D,$B18,INPUT!$K:$K,"&gt;="&amp;$B$2,INPUT!$K:$K,"&lt;="&amp;$B$3),"")</f>
        <v/>
      </c>
      <c r="E18" s="37" t="str">
        <f>IF(LEN(Table3[[#This Row],[Nama Lengkap]]),SUMIFS(INPUT!$I:$I,INPUT!$D:$D,$B18,INPUT!$K:$K,"&gt;="&amp;$B$2,INPUT!$K:$K,"&lt;="&amp;$B$3),"")</f>
        <v/>
      </c>
      <c r="F18" s="58"/>
    </row>
    <row r="19" spans="1:6" x14ac:dyDescent="0.25">
      <c r="A19" s="33" t="str">
        <f>IF(LEN(Table3[[#This Row],[Nama Lengkap]]),ROW(A10),"")</f>
        <v/>
      </c>
      <c r="B19" s="34" t="str">
        <f>IFERROR(INDEX(Data!$B$2:$D$6,ROW(A10),1),"")</f>
        <v/>
      </c>
      <c r="C19" s="35" t="str">
        <f>IF(LEN(B19),VLOOKUP(B19,Data!B:C,2,0),"")</f>
        <v/>
      </c>
      <c r="D19" s="36" t="str">
        <f>IF(LEN(Table3[[#This Row],[Nama Lengkap]]),SUMIFS(INPUT!$H:$H,INPUT!$D:$D,$B19,INPUT!$K:$K,"&gt;="&amp;$B$2,INPUT!$K:$K,"&lt;="&amp;$B$3),"")</f>
        <v/>
      </c>
      <c r="E19" s="37" t="str">
        <f>IF(LEN(Table3[[#This Row],[Nama Lengkap]]),SUMIFS(INPUT!$I:$I,INPUT!$D:$D,$B19,INPUT!$K:$K,"&gt;="&amp;$B$2,INPUT!$K:$K,"&lt;="&amp;$B$3),"")</f>
        <v/>
      </c>
      <c r="F19" s="58"/>
    </row>
    <row r="20" spans="1:6" x14ac:dyDescent="0.25">
      <c r="A20" s="33" t="str">
        <f>IF(LEN(Table3[[#This Row],[Nama Lengkap]]),ROW(A11),"")</f>
        <v/>
      </c>
      <c r="B20" s="34" t="str">
        <f>IFERROR(INDEX(Data!$B$2:$D$6,ROW(A11),1),"")</f>
        <v/>
      </c>
      <c r="C20" s="35" t="str">
        <f>IF(LEN(B20),VLOOKUP(B20,Data!B:C,2,0),"")</f>
        <v/>
      </c>
      <c r="D20" s="36" t="str">
        <f>IF(LEN(Table3[[#This Row],[Nama Lengkap]]),SUMIFS(INPUT!$H:$H,INPUT!$D:$D,$B20,INPUT!$K:$K,"&gt;="&amp;$B$2,INPUT!$K:$K,"&lt;="&amp;$B$3),"")</f>
        <v/>
      </c>
      <c r="E20" s="37" t="str">
        <f>IF(LEN(Table3[[#This Row],[Nama Lengkap]]),SUMIFS(INPUT!$I:$I,INPUT!$D:$D,$B20,INPUT!$K:$K,"&gt;="&amp;$B$2,INPUT!$K:$K,"&lt;="&amp;$B$3),"")</f>
        <v/>
      </c>
      <c r="F20" s="58"/>
    </row>
    <row r="21" spans="1:6" x14ac:dyDescent="0.25">
      <c r="A21" s="58"/>
      <c r="B21" s="58"/>
      <c r="C21" s="58"/>
      <c r="D21" s="58"/>
      <c r="E21" s="59">
        <f>SUBTOTAL(109,Table3[Total pembayaran])</f>
        <v>8010000</v>
      </c>
      <c r="F21" s="58"/>
    </row>
  </sheetData>
  <mergeCells count="3">
    <mergeCell ref="A5:F5"/>
    <mergeCell ref="A6:F6"/>
    <mergeCell ref="A7:F7"/>
  </mergeCells>
  <pageMargins left="0.7" right="0.7" top="0.75" bottom="0.75" header="0.3" footer="0.3"/>
  <pageSetup paperSize="9" orientation="portrait" horizontalDpi="4294967293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2"/>
  <sheetViews>
    <sheetView zoomScale="95" zoomScaleNormal="95" workbookViewId="0">
      <selection activeCell="D35" sqref="D35"/>
    </sheetView>
  </sheetViews>
  <sheetFormatPr defaultRowHeight="15" x14ac:dyDescent="0.25"/>
  <cols>
    <col min="1" max="1" width="6.42578125" customWidth="1"/>
    <col min="2" max="2" width="12.28515625" customWidth="1"/>
    <col min="3" max="3" width="18.7109375" customWidth="1"/>
    <col min="4" max="4" width="10.7109375" customWidth="1"/>
    <col min="5" max="7" width="8" customWidth="1"/>
    <col min="8" max="8" width="16" customWidth="1"/>
    <col min="9" max="9" width="25.5703125" customWidth="1"/>
    <col min="10" max="1025" width="8.7109375" customWidth="1"/>
  </cols>
  <sheetData>
    <row r="4" spans="1:9" ht="15.75" x14ac:dyDescent="0.25">
      <c r="A4" s="43" t="s">
        <v>27</v>
      </c>
      <c r="B4" s="43"/>
      <c r="C4" s="43"/>
      <c r="D4" s="43"/>
      <c r="E4" s="43"/>
      <c r="F4" s="43"/>
      <c r="G4" s="43"/>
      <c r="H4" s="43"/>
      <c r="I4" s="43"/>
    </row>
    <row r="5" spans="1:9" ht="22.15" customHeight="1" x14ac:dyDescent="0.25">
      <c r="A5" s="47" t="s">
        <v>28</v>
      </c>
      <c r="B5" s="47"/>
      <c r="C5" s="47"/>
      <c r="D5" s="47"/>
      <c r="E5" s="47"/>
      <c r="F5" s="47"/>
      <c r="G5" s="47"/>
      <c r="H5" s="47"/>
      <c r="I5" s="47"/>
    </row>
    <row r="8" spans="1:9" ht="16.5" customHeight="1" x14ac:dyDescent="0.25">
      <c r="A8" s="44" t="s">
        <v>1</v>
      </c>
      <c r="B8" s="44" t="s">
        <v>2</v>
      </c>
      <c r="C8" s="44" t="s">
        <v>3</v>
      </c>
      <c r="D8" s="44" t="s">
        <v>4</v>
      </c>
      <c r="E8" s="44" t="s">
        <v>5</v>
      </c>
      <c r="F8" s="44" t="s">
        <v>6</v>
      </c>
      <c r="G8" s="44"/>
      <c r="H8" s="44" t="s">
        <v>7</v>
      </c>
      <c r="I8" s="44" t="s">
        <v>8</v>
      </c>
    </row>
    <row r="9" spans="1:9" ht="16.5" customHeight="1" x14ac:dyDescent="0.25">
      <c r="A9" s="44"/>
      <c r="B9" s="44"/>
      <c r="C9" s="44"/>
      <c r="D9" s="44"/>
      <c r="E9" s="1" t="s">
        <v>9</v>
      </c>
      <c r="F9" s="1" t="s">
        <v>10</v>
      </c>
      <c r="G9" s="1" t="s">
        <v>11</v>
      </c>
      <c r="H9" s="44"/>
      <c r="I9" s="44"/>
    </row>
    <row r="10" spans="1:9" ht="16.5" customHeight="1" x14ac:dyDescent="0.25">
      <c r="A10" s="45" t="s">
        <v>29</v>
      </c>
      <c r="B10" s="46">
        <v>43318</v>
      </c>
      <c r="C10" s="4" t="s">
        <v>13</v>
      </c>
      <c r="D10" s="2" t="str">
        <f t="shared" ref="D10:D32" si="0">IF(C10="Rustam","Tukang",IF(C10="Wawan Kurniawan","Tukang","Kenek"))</f>
        <v>Tukang</v>
      </c>
      <c r="E10" s="5">
        <v>0.3125</v>
      </c>
      <c r="F10" s="5">
        <v>0.66666666666666696</v>
      </c>
      <c r="G10" s="5">
        <f t="shared" ref="G10:G32" si="1">F10-E10+IF(E10&gt;F10,1)</f>
        <v>0.35416666666666696</v>
      </c>
      <c r="H10" s="6">
        <f t="shared" ref="H10:H32" si="2">IF(D10="Tukang",150000,120000)</f>
        <v>150000</v>
      </c>
      <c r="I10" s="44" t="s">
        <v>14</v>
      </c>
    </row>
    <row r="11" spans="1:9" ht="16.5" customHeight="1" x14ac:dyDescent="0.25">
      <c r="A11" s="45"/>
      <c r="B11" s="46"/>
      <c r="C11" s="4" t="s">
        <v>16</v>
      </c>
      <c r="D11" s="2" t="str">
        <f t="shared" si="0"/>
        <v>Kenek</v>
      </c>
      <c r="E11" s="5">
        <v>0.3125</v>
      </c>
      <c r="F11" s="5">
        <v>0.66666666666666696</v>
      </c>
      <c r="G11" s="5">
        <f t="shared" si="1"/>
        <v>0.35416666666666696</v>
      </c>
      <c r="H11" s="6">
        <f t="shared" si="2"/>
        <v>120000</v>
      </c>
      <c r="I11" s="44"/>
    </row>
    <row r="12" spans="1:9" ht="16.5" customHeight="1" x14ac:dyDescent="0.25">
      <c r="A12" s="45"/>
      <c r="B12" s="46"/>
      <c r="C12" s="4" t="s">
        <v>20</v>
      </c>
      <c r="D12" s="2" t="str">
        <f t="shared" si="0"/>
        <v>Tukang</v>
      </c>
      <c r="E12" s="5">
        <v>0.3125</v>
      </c>
      <c r="F12" s="5">
        <v>0.66666666666666696</v>
      </c>
      <c r="G12" s="5">
        <f t="shared" si="1"/>
        <v>0.35416666666666696</v>
      </c>
      <c r="H12" s="6">
        <f t="shared" si="2"/>
        <v>150000</v>
      </c>
      <c r="I12" s="44"/>
    </row>
    <row r="13" spans="1:9" ht="16.5" customHeight="1" x14ac:dyDescent="0.25">
      <c r="A13" s="45"/>
      <c r="B13" s="46"/>
      <c r="C13" s="4" t="s">
        <v>30</v>
      </c>
      <c r="D13" s="2" t="str">
        <f t="shared" si="0"/>
        <v>Kenek</v>
      </c>
      <c r="E13" s="5">
        <v>0.3125</v>
      </c>
      <c r="F13" s="5">
        <v>0.66666666666666696</v>
      </c>
      <c r="G13" s="5">
        <f t="shared" si="1"/>
        <v>0.35416666666666696</v>
      </c>
      <c r="H13" s="6">
        <f t="shared" si="2"/>
        <v>120000</v>
      </c>
      <c r="I13" s="44"/>
    </row>
    <row r="14" spans="1:9" ht="16.5" customHeight="1" x14ac:dyDescent="0.25">
      <c r="A14" s="45" t="s">
        <v>12</v>
      </c>
      <c r="B14" s="46">
        <v>43319</v>
      </c>
      <c r="C14" s="4" t="s">
        <v>16</v>
      </c>
      <c r="D14" s="2" t="str">
        <f t="shared" si="0"/>
        <v>Kenek</v>
      </c>
      <c r="E14" s="5">
        <v>0.3125</v>
      </c>
      <c r="F14" s="5">
        <v>2.6666666666666701</v>
      </c>
      <c r="G14" s="5">
        <f t="shared" si="1"/>
        <v>2.3541666666666701</v>
      </c>
      <c r="H14" s="6">
        <f t="shared" si="2"/>
        <v>120000</v>
      </c>
      <c r="I14" s="44"/>
    </row>
    <row r="15" spans="1:9" ht="16.5" customHeight="1" x14ac:dyDescent="0.25">
      <c r="A15" s="45"/>
      <c r="B15" s="46"/>
      <c r="C15" s="4" t="s">
        <v>20</v>
      </c>
      <c r="D15" s="2" t="str">
        <f t="shared" si="0"/>
        <v>Tukang</v>
      </c>
      <c r="E15" s="5">
        <v>0.3125</v>
      </c>
      <c r="F15" s="5">
        <v>4.6666666666666696</v>
      </c>
      <c r="G15" s="5">
        <f t="shared" si="1"/>
        <v>4.3541666666666696</v>
      </c>
      <c r="H15" s="6">
        <f t="shared" si="2"/>
        <v>150000</v>
      </c>
      <c r="I15" s="44"/>
    </row>
    <row r="16" spans="1:9" ht="16.5" customHeight="1" x14ac:dyDescent="0.25">
      <c r="A16" s="45"/>
      <c r="B16" s="46"/>
      <c r="C16" s="4" t="s">
        <v>30</v>
      </c>
      <c r="D16" s="2" t="str">
        <f t="shared" si="0"/>
        <v>Kenek</v>
      </c>
      <c r="E16" s="5">
        <v>0.3125</v>
      </c>
      <c r="F16" s="5">
        <v>5.6666666666666696</v>
      </c>
      <c r="G16" s="5">
        <f t="shared" si="1"/>
        <v>5.3541666666666696</v>
      </c>
      <c r="H16" s="6">
        <f t="shared" si="2"/>
        <v>120000</v>
      </c>
      <c r="I16" s="44"/>
    </row>
    <row r="17" spans="1:12" ht="16.5" customHeight="1" x14ac:dyDescent="0.25">
      <c r="A17" s="45" t="s">
        <v>15</v>
      </c>
      <c r="B17" s="48">
        <v>43320</v>
      </c>
      <c r="C17" s="4" t="s">
        <v>13</v>
      </c>
      <c r="D17" s="2" t="str">
        <f t="shared" si="0"/>
        <v>Tukang</v>
      </c>
      <c r="E17" s="5">
        <v>0.3125</v>
      </c>
      <c r="F17" s="5">
        <v>6.6666666666666696</v>
      </c>
      <c r="G17" s="5">
        <f t="shared" si="1"/>
        <v>6.3541666666666696</v>
      </c>
      <c r="H17" s="6">
        <f t="shared" si="2"/>
        <v>150000</v>
      </c>
      <c r="I17" s="44"/>
    </row>
    <row r="18" spans="1:12" ht="16.5" customHeight="1" x14ac:dyDescent="0.25">
      <c r="A18" s="45"/>
      <c r="B18" s="49"/>
      <c r="C18" s="4" t="s">
        <v>16</v>
      </c>
      <c r="D18" s="2" t="str">
        <f t="shared" si="0"/>
        <v>Kenek</v>
      </c>
      <c r="E18" s="5">
        <v>0.3125</v>
      </c>
      <c r="F18" s="5">
        <v>7.6666666666666696</v>
      </c>
      <c r="G18" s="5">
        <f t="shared" si="1"/>
        <v>7.3541666666666696</v>
      </c>
      <c r="H18" s="6">
        <f t="shared" si="2"/>
        <v>120000</v>
      </c>
      <c r="I18" s="44"/>
    </row>
    <row r="19" spans="1:12" ht="16.5" customHeight="1" x14ac:dyDescent="0.25">
      <c r="A19" s="45"/>
      <c r="B19" s="49"/>
      <c r="C19" s="4" t="s">
        <v>20</v>
      </c>
      <c r="D19" s="2" t="str">
        <f t="shared" si="0"/>
        <v>Tukang</v>
      </c>
      <c r="E19" s="5">
        <v>0.3125</v>
      </c>
      <c r="F19" s="5">
        <v>9.6666666666666696</v>
      </c>
      <c r="G19" s="5">
        <f t="shared" si="1"/>
        <v>9.3541666666666696</v>
      </c>
      <c r="H19" s="6">
        <f t="shared" si="2"/>
        <v>150000</v>
      </c>
      <c r="I19" s="44"/>
    </row>
    <row r="20" spans="1:12" ht="16.5" customHeight="1" x14ac:dyDescent="0.25">
      <c r="A20" s="45"/>
      <c r="B20" s="50"/>
      <c r="C20" s="4" t="s">
        <v>30</v>
      </c>
      <c r="D20" s="2" t="str">
        <f t="shared" si="0"/>
        <v>Kenek</v>
      </c>
      <c r="E20" s="5">
        <v>0.3125</v>
      </c>
      <c r="F20" s="5">
        <v>10.6666666666667</v>
      </c>
      <c r="G20" s="5">
        <f t="shared" si="1"/>
        <v>10.3541666666667</v>
      </c>
      <c r="H20" s="6">
        <f t="shared" si="2"/>
        <v>120000</v>
      </c>
      <c r="I20" s="44"/>
    </row>
    <row r="21" spans="1:12" ht="16.5" customHeight="1" x14ac:dyDescent="0.25">
      <c r="A21" s="45" t="s">
        <v>17</v>
      </c>
      <c r="B21" s="46">
        <v>43321</v>
      </c>
      <c r="C21" s="4" t="s">
        <v>13</v>
      </c>
      <c r="D21" s="2" t="str">
        <f t="shared" si="0"/>
        <v>Tukang</v>
      </c>
      <c r="E21" s="5">
        <v>0.3125</v>
      </c>
      <c r="F21" s="5">
        <v>10.6666666666667</v>
      </c>
      <c r="G21" s="5">
        <f t="shared" si="1"/>
        <v>10.3541666666667</v>
      </c>
      <c r="H21" s="6">
        <f t="shared" si="2"/>
        <v>150000</v>
      </c>
      <c r="I21" s="44"/>
    </row>
    <row r="22" spans="1:12" ht="16.5" customHeight="1" x14ac:dyDescent="0.25">
      <c r="A22" s="45"/>
      <c r="B22" s="46"/>
      <c r="C22" s="4" t="s">
        <v>16</v>
      </c>
      <c r="D22" s="2" t="str">
        <f t="shared" si="0"/>
        <v>Kenek</v>
      </c>
      <c r="E22" s="5">
        <v>0.29861111111111099</v>
      </c>
      <c r="F22" s="5">
        <v>10.6666666666667</v>
      </c>
      <c r="G22" s="5">
        <f t="shared" si="1"/>
        <v>10.368055555555589</v>
      </c>
      <c r="H22" s="6">
        <f t="shared" si="2"/>
        <v>120000</v>
      </c>
      <c r="I22" s="44"/>
    </row>
    <row r="23" spans="1:12" ht="16.5" customHeight="1" x14ac:dyDescent="0.25">
      <c r="A23" s="45"/>
      <c r="B23" s="46"/>
      <c r="C23" s="4" t="s">
        <v>20</v>
      </c>
      <c r="D23" s="2" t="str">
        <f t="shared" si="0"/>
        <v>Tukang</v>
      </c>
      <c r="E23" s="5">
        <v>0.3125</v>
      </c>
      <c r="F23" s="5">
        <v>10.6666666666667</v>
      </c>
      <c r="G23" s="5">
        <f t="shared" si="1"/>
        <v>10.3541666666667</v>
      </c>
      <c r="H23" s="6">
        <f t="shared" si="2"/>
        <v>150000</v>
      </c>
      <c r="I23" s="44"/>
    </row>
    <row r="24" spans="1:12" ht="16.5" customHeight="1" x14ac:dyDescent="0.25">
      <c r="A24" s="45"/>
      <c r="B24" s="46"/>
      <c r="C24" s="4" t="s">
        <v>30</v>
      </c>
      <c r="D24" s="2" t="str">
        <f t="shared" si="0"/>
        <v>Kenek</v>
      </c>
      <c r="E24" s="5">
        <v>0.3125</v>
      </c>
      <c r="F24" s="5">
        <v>10.6666666666667</v>
      </c>
      <c r="G24" s="5">
        <f t="shared" si="1"/>
        <v>10.3541666666667</v>
      </c>
      <c r="H24" s="6">
        <f t="shared" si="2"/>
        <v>120000</v>
      </c>
      <c r="I24" s="44"/>
    </row>
    <row r="25" spans="1:12" ht="16.5" customHeight="1" x14ac:dyDescent="0.25">
      <c r="A25" s="45" t="s">
        <v>19</v>
      </c>
      <c r="B25" s="46">
        <v>43322</v>
      </c>
      <c r="C25" s="4" t="s">
        <v>13</v>
      </c>
      <c r="D25" s="2" t="str">
        <f t="shared" si="0"/>
        <v>Tukang</v>
      </c>
      <c r="E25" s="5">
        <v>0.3125</v>
      </c>
      <c r="F25" s="5">
        <v>10.6666666666667</v>
      </c>
      <c r="G25" s="5">
        <f t="shared" si="1"/>
        <v>10.3541666666667</v>
      </c>
      <c r="H25" s="6">
        <f t="shared" si="2"/>
        <v>150000</v>
      </c>
      <c r="I25" s="44"/>
    </row>
    <row r="26" spans="1:12" ht="16.5" customHeight="1" x14ac:dyDescent="0.25">
      <c r="A26" s="45"/>
      <c r="B26" s="46"/>
      <c r="C26" s="4" t="s">
        <v>16</v>
      </c>
      <c r="D26" s="2" t="str">
        <f t="shared" si="0"/>
        <v>Kenek</v>
      </c>
      <c r="E26" s="5">
        <v>0.29166666666666702</v>
      </c>
      <c r="F26" s="5">
        <v>10.6666666666667</v>
      </c>
      <c r="G26" s="5">
        <f t="shared" si="1"/>
        <v>10.375000000000032</v>
      </c>
      <c r="H26" s="6">
        <f t="shared" si="2"/>
        <v>120000</v>
      </c>
      <c r="I26" s="44"/>
    </row>
    <row r="27" spans="1:12" ht="16.5" customHeight="1" x14ac:dyDescent="0.25">
      <c r="A27" s="45"/>
      <c r="B27" s="46"/>
      <c r="C27" s="4" t="s">
        <v>20</v>
      </c>
      <c r="D27" s="2" t="str">
        <f t="shared" si="0"/>
        <v>Tukang</v>
      </c>
      <c r="E27" s="5">
        <v>0.3125</v>
      </c>
      <c r="F27" s="5">
        <v>10.6666666666667</v>
      </c>
      <c r="G27" s="5">
        <f t="shared" si="1"/>
        <v>10.3541666666667</v>
      </c>
      <c r="H27" s="6">
        <f t="shared" si="2"/>
        <v>150000</v>
      </c>
      <c r="I27" s="44"/>
    </row>
    <row r="28" spans="1:12" ht="16.5" customHeight="1" x14ac:dyDescent="0.25">
      <c r="A28" s="45"/>
      <c r="B28" s="46"/>
      <c r="C28" s="4" t="s">
        <v>30</v>
      </c>
      <c r="D28" s="2" t="str">
        <f t="shared" si="0"/>
        <v>Kenek</v>
      </c>
      <c r="E28" s="5">
        <v>0.3125</v>
      </c>
      <c r="F28" s="5">
        <v>10.6666666666667</v>
      </c>
      <c r="G28" s="5">
        <f t="shared" si="1"/>
        <v>10.3541666666667</v>
      </c>
      <c r="H28" s="6">
        <f t="shared" si="2"/>
        <v>120000</v>
      </c>
      <c r="I28" s="44"/>
    </row>
    <row r="29" spans="1:12" ht="16.5" customHeight="1" x14ac:dyDescent="0.25">
      <c r="A29" s="45" t="s">
        <v>21</v>
      </c>
      <c r="B29" s="46">
        <v>43323</v>
      </c>
      <c r="C29" s="4" t="s">
        <v>13</v>
      </c>
      <c r="D29" s="2" t="str">
        <f t="shared" si="0"/>
        <v>Tukang</v>
      </c>
      <c r="E29" s="5">
        <v>0.3125</v>
      </c>
      <c r="F29" s="5">
        <v>10.6666666666667</v>
      </c>
      <c r="G29" s="5">
        <f t="shared" si="1"/>
        <v>10.3541666666667</v>
      </c>
      <c r="H29" s="6">
        <f t="shared" si="2"/>
        <v>150000</v>
      </c>
      <c r="I29" s="44"/>
      <c r="L29">
        <v>3330</v>
      </c>
    </row>
    <row r="30" spans="1:12" ht="16.5" customHeight="1" x14ac:dyDescent="0.25">
      <c r="A30" s="45"/>
      <c r="B30" s="46"/>
      <c r="C30" s="4" t="s">
        <v>16</v>
      </c>
      <c r="D30" s="2" t="str">
        <f t="shared" si="0"/>
        <v>Kenek</v>
      </c>
      <c r="E30" s="5">
        <v>0.29930555555555599</v>
      </c>
      <c r="F30" s="5">
        <v>10.6666666666667</v>
      </c>
      <c r="G30" s="5">
        <f t="shared" si="1"/>
        <v>10.367361111111144</v>
      </c>
      <c r="H30" s="6">
        <f t="shared" si="2"/>
        <v>120000</v>
      </c>
      <c r="I30" s="44"/>
      <c r="L30">
        <v>240</v>
      </c>
    </row>
    <row r="31" spans="1:12" ht="16.5" customHeight="1" x14ac:dyDescent="0.25">
      <c r="A31" s="45"/>
      <c r="B31" s="46"/>
      <c r="C31" s="4" t="s">
        <v>20</v>
      </c>
      <c r="D31" s="2" t="str">
        <f t="shared" si="0"/>
        <v>Tukang</v>
      </c>
      <c r="E31" s="5">
        <v>0.3125</v>
      </c>
      <c r="F31" s="5">
        <v>10.6666666666667</v>
      </c>
      <c r="G31" s="5">
        <f t="shared" si="1"/>
        <v>10.3541666666667</v>
      </c>
      <c r="H31" s="6">
        <f t="shared" si="2"/>
        <v>150000</v>
      </c>
      <c r="I31" s="44"/>
      <c r="L31">
        <f>L29-L30</f>
        <v>3090</v>
      </c>
    </row>
    <row r="32" spans="1:12" ht="16.5" customHeight="1" x14ac:dyDescent="0.25">
      <c r="A32" s="45"/>
      <c r="B32" s="46"/>
      <c r="C32" s="4" t="s">
        <v>30</v>
      </c>
      <c r="D32" s="2" t="str">
        <f t="shared" si="0"/>
        <v>Kenek</v>
      </c>
      <c r="E32" s="5">
        <v>0.31597222222222199</v>
      </c>
      <c r="F32" s="5">
        <v>10.6666666666667</v>
      </c>
      <c r="G32" s="5">
        <f t="shared" si="1"/>
        <v>10.350694444444478</v>
      </c>
      <c r="H32" s="6">
        <f t="shared" si="2"/>
        <v>120000</v>
      </c>
      <c r="I32" s="44"/>
    </row>
    <row r="33" spans="1:9" ht="18.95" customHeight="1" x14ac:dyDescent="0.25">
      <c r="A33" s="7"/>
      <c r="B33" s="7"/>
      <c r="C33" s="7"/>
      <c r="D33" s="7"/>
      <c r="E33" s="7"/>
      <c r="F33" s="7"/>
      <c r="G33" s="8" t="s">
        <v>22</v>
      </c>
      <c r="H33" s="9">
        <f>SUM(H10:H32)</f>
        <v>3090000</v>
      </c>
      <c r="I33" s="7"/>
    </row>
    <row r="36" spans="1:9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8" spans="1:9" x14ac:dyDescent="0.25">
      <c r="F48" s="12">
        <f>SUMPRODUCT(1/COUNTIF($C$10:$C$32,$C$10:$C$32))</f>
        <v>3.9999999999999991</v>
      </c>
      <c r="G48" t="s">
        <v>23</v>
      </c>
      <c r="H48" s="11">
        <f>SUM(H10,H17,H21,H25,H29)</f>
        <v>750000</v>
      </c>
    </row>
    <row r="49" spans="7:8" x14ac:dyDescent="0.25">
      <c r="G49" t="s">
        <v>24</v>
      </c>
      <c r="H49" s="11">
        <f>SUM(H11,H14,H18,H22,H26,H30)</f>
        <v>720000</v>
      </c>
    </row>
    <row r="50" spans="7:8" x14ac:dyDescent="0.25">
      <c r="G50" t="s">
        <v>31</v>
      </c>
      <c r="H50" s="11">
        <f>SUM(H13,H16,H20,H24,H28,H32)</f>
        <v>720000</v>
      </c>
    </row>
    <row r="51" spans="7:8" x14ac:dyDescent="0.25">
      <c r="G51" t="s">
        <v>26</v>
      </c>
      <c r="H51" s="11">
        <f>SUM(H12,H15,H19,H23,H27,H31)</f>
        <v>900000</v>
      </c>
    </row>
    <row r="52" spans="7:8" x14ac:dyDescent="0.25">
      <c r="H52" s="11">
        <f>SUM(H48:H51)</f>
        <v>3090000</v>
      </c>
    </row>
  </sheetData>
  <autoFilter ref="D1:D1048576"/>
  <mergeCells count="22">
    <mergeCell ref="A10:A13"/>
    <mergeCell ref="B10:B13"/>
    <mergeCell ref="I10:I32"/>
    <mergeCell ref="A14:A16"/>
    <mergeCell ref="B14:B16"/>
    <mergeCell ref="A17:A20"/>
    <mergeCell ref="B17:B20"/>
    <mergeCell ref="A21:A24"/>
    <mergeCell ref="B21:B24"/>
    <mergeCell ref="A25:A28"/>
    <mergeCell ref="B25:B28"/>
    <mergeCell ref="A29:A32"/>
    <mergeCell ref="B29:B32"/>
    <mergeCell ref="A4:I4"/>
    <mergeCell ref="A5:I5"/>
    <mergeCell ref="A8:A9"/>
    <mergeCell ref="B8:B9"/>
    <mergeCell ref="C8:C9"/>
    <mergeCell ref="D8:D9"/>
    <mergeCell ref="E8:G8"/>
    <mergeCell ref="H8:H9"/>
    <mergeCell ref="I8:I9"/>
  </mergeCells>
  <pageMargins left="0.47499999999999998" right="0.27152777777777798" top="0.78749999999999998" bottom="0.78749999999999998" header="0.51180555555555496" footer="0.51180555555555496"/>
  <pageSetup paperSize="9" scale="88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3"/>
  <sheetViews>
    <sheetView zoomScale="95" zoomScaleNormal="95" workbookViewId="0">
      <selection activeCell="L30" sqref="L30"/>
    </sheetView>
  </sheetViews>
  <sheetFormatPr defaultRowHeight="15" x14ac:dyDescent="0.25"/>
  <cols>
    <col min="1" max="1" width="6.42578125" customWidth="1"/>
    <col min="2" max="2" width="12.28515625" customWidth="1"/>
    <col min="3" max="3" width="18.7109375" customWidth="1"/>
    <col min="4" max="4" width="10.7109375" customWidth="1"/>
    <col min="5" max="7" width="8" customWidth="1"/>
    <col min="8" max="8" width="16" customWidth="1"/>
    <col min="9" max="9" width="19.42578125" customWidth="1"/>
    <col min="10" max="1025" width="8.7109375" customWidth="1"/>
  </cols>
  <sheetData>
    <row r="4" spans="1:9" ht="15.75" x14ac:dyDescent="0.25">
      <c r="A4" s="43" t="s">
        <v>27</v>
      </c>
      <c r="B4" s="43"/>
      <c r="C4" s="43"/>
      <c r="D4" s="43"/>
      <c r="E4" s="43"/>
      <c r="F4" s="43"/>
      <c r="G4" s="43"/>
      <c r="H4" s="43"/>
      <c r="I4" s="43"/>
    </row>
    <row r="5" spans="1:9" ht="22.15" customHeight="1" x14ac:dyDescent="0.25">
      <c r="A5" s="47" t="s">
        <v>32</v>
      </c>
      <c r="B5" s="47"/>
      <c r="C5" s="47"/>
      <c r="D5" s="47"/>
      <c r="E5" s="47"/>
      <c r="F5" s="47"/>
      <c r="G5" s="47"/>
      <c r="H5" s="47"/>
      <c r="I5" s="47"/>
    </row>
    <row r="8" spans="1:9" ht="17.25" customHeight="1" x14ac:dyDescent="0.25">
      <c r="A8" s="44" t="s">
        <v>1</v>
      </c>
      <c r="B8" s="44" t="s">
        <v>2</v>
      </c>
      <c r="C8" s="44" t="s">
        <v>3</v>
      </c>
      <c r="D8" s="44" t="s">
        <v>4</v>
      </c>
      <c r="E8" s="44" t="s">
        <v>5</v>
      </c>
      <c r="F8" s="44" t="s">
        <v>6</v>
      </c>
      <c r="G8" s="44"/>
      <c r="H8" s="44" t="s">
        <v>7</v>
      </c>
      <c r="I8" s="44" t="s">
        <v>8</v>
      </c>
    </row>
    <row r="9" spans="1:9" ht="17.25" customHeight="1" x14ac:dyDescent="0.25">
      <c r="A9" s="44"/>
      <c r="B9" s="44"/>
      <c r="C9" s="44"/>
      <c r="D9" s="44"/>
      <c r="E9" s="1" t="s">
        <v>9</v>
      </c>
      <c r="F9" s="1" t="s">
        <v>10</v>
      </c>
      <c r="G9" s="1" t="s">
        <v>11</v>
      </c>
      <c r="H9" s="44"/>
      <c r="I9" s="44"/>
    </row>
    <row r="10" spans="1:9" ht="16.5" customHeight="1" x14ac:dyDescent="0.25">
      <c r="A10" s="45" t="s">
        <v>29</v>
      </c>
      <c r="B10" s="46">
        <v>43325</v>
      </c>
      <c r="C10" s="4" t="s">
        <v>13</v>
      </c>
      <c r="D10" s="2" t="str">
        <f>IF(LEN(C10),VLOOKUP(C10,Data!B:C,2,0),"")</f>
        <v>Tukang</v>
      </c>
      <c r="E10" s="5">
        <v>0.30277777777777798</v>
      </c>
      <c r="F10" s="5">
        <v>0.66666666666666696</v>
      </c>
      <c r="G10" s="5">
        <f t="shared" ref="G10:G23" si="0">IF(LEN(C10),F10-E10+IF(E10&gt;F10,1),"")</f>
        <v>0.36388888888888898</v>
      </c>
      <c r="H10" s="6">
        <f>IF(LEN(C10),VLOOKUP(D10,Data!C:D,2,0),"")</f>
        <v>150000</v>
      </c>
      <c r="I10" s="51" t="s">
        <v>33</v>
      </c>
    </row>
    <row r="11" spans="1:9" ht="16.5" customHeight="1" x14ac:dyDescent="0.25">
      <c r="A11" s="45"/>
      <c r="B11" s="46"/>
      <c r="C11" s="4" t="s">
        <v>16</v>
      </c>
      <c r="D11" s="2" t="str">
        <f>IF(LEN(C11),VLOOKUP(C11,Data!B:C,2,0),"")</f>
        <v>Kenek</v>
      </c>
      <c r="E11" s="5">
        <v>0.29861111111111099</v>
      </c>
      <c r="F11" s="5">
        <v>0.66666666666666696</v>
      </c>
      <c r="G11" s="5">
        <f t="shared" si="0"/>
        <v>0.36805555555555597</v>
      </c>
      <c r="H11" s="6">
        <f>IF(LEN(C11),VLOOKUP(D11,Data!C:D,2,0),"")</f>
        <v>120000</v>
      </c>
      <c r="I11" s="51"/>
    </row>
    <row r="12" spans="1:9" ht="16.5" customHeight="1" x14ac:dyDescent="0.25">
      <c r="A12" s="45"/>
      <c r="B12" s="46"/>
      <c r="C12" s="4" t="s">
        <v>30</v>
      </c>
      <c r="D12" s="2" t="str">
        <f>IF(LEN(C12),VLOOKUP(C12,Data!B:C,2,0),"")</f>
        <v>Kenek</v>
      </c>
      <c r="E12" s="5">
        <v>0.32291666666666702</v>
      </c>
      <c r="F12" s="5">
        <v>0.66666666666666696</v>
      </c>
      <c r="G12" s="5">
        <f t="shared" si="0"/>
        <v>0.34374999999999994</v>
      </c>
      <c r="H12" s="6">
        <f>IF(LEN(C12),VLOOKUP(D12,Data!C:D,2,0),"")</f>
        <v>120000</v>
      </c>
      <c r="I12" s="51"/>
    </row>
    <row r="13" spans="1:9" ht="16.5" customHeight="1" x14ac:dyDescent="0.25">
      <c r="A13" s="45" t="s">
        <v>12</v>
      </c>
      <c r="B13" s="46">
        <v>43326</v>
      </c>
      <c r="C13" s="4" t="s">
        <v>13</v>
      </c>
      <c r="D13" s="2" t="str">
        <f>IF(LEN(C13),VLOOKUP(C13,Data!B:C,2,0),"")</f>
        <v>Tukang</v>
      </c>
      <c r="E13" s="5">
        <v>0.30277777777777798</v>
      </c>
      <c r="F13" s="5">
        <v>0.66666666666666696</v>
      </c>
      <c r="G13" s="5">
        <f t="shared" si="0"/>
        <v>0.36388888888888898</v>
      </c>
      <c r="H13" s="6">
        <f>IF(LEN(C13),VLOOKUP(D13,Data!C:D,2,0),"")</f>
        <v>150000</v>
      </c>
      <c r="I13" s="51"/>
    </row>
    <row r="14" spans="1:9" ht="16.5" customHeight="1" x14ac:dyDescent="0.25">
      <c r="A14" s="45"/>
      <c r="B14" s="46"/>
      <c r="C14" s="4" t="s">
        <v>16</v>
      </c>
      <c r="D14" s="2" t="str">
        <f>IF(LEN(C14),VLOOKUP(C14,Data!B:C,2,0),"")</f>
        <v>Kenek</v>
      </c>
      <c r="E14" s="5">
        <v>0.30277777777777798</v>
      </c>
      <c r="F14" s="5">
        <v>0.66666666666666696</v>
      </c>
      <c r="G14" s="5">
        <f t="shared" si="0"/>
        <v>0.36388888888888898</v>
      </c>
      <c r="H14" s="6">
        <f>IF(LEN(C14),VLOOKUP(D14,Data!C:D,2,0),"")</f>
        <v>120000</v>
      </c>
      <c r="I14" s="51"/>
    </row>
    <row r="15" spans="1:9" ht="16.5" customHeight="1" x14ac:dyDescent="0.25">
      <c r="A15" s="45"/>
      <c r="B15" s="46"/>
      <c r="C15" s="4" t="s">
        <v>30</v>
      </c>
      <c r="D15" s="2" t="str">
        <f>IF(LEN(C15),VLOOKUP(C15,Data!B:C,2,0),"")</f>
        <v>Kenek</v>
      </c>
      <c r="E15" s="5">
        <v>0.31597222222222199</v>
      </c>
      <c r="F15" s="5">
        <v>0.66666666666666696</v>
      </c>
      <c r="G15" s="5">
        <f t="shared" si="0"/>
        <v>0.35069444444444497</v>
      </c>
      <c r="H15" s="6">
        <f>IF(LEN(C15),VLOOKUP(D15,Data!C:D,2,0),"")</f>
        <v>120000</v>
      </c>
      <c r="I15" s="51"/>
    </row>
    <row r="16" spans="1:9" ht="16.5" customHeight="1" x14ac:dyDescent="0.25">
      <c r="A16" s="45" t="s">
        <v>15</v>
      </c>
      <c r="B16" s="46">
        <v>43327</v>
      </c>
      <c r="C16" s="4" t="s">
        <v>13</v>
      </c>
      <c r="D16" s="2" t="str">
        <f>IF(LEN(C16),VLOOKUP(C16,Data!B:C,2,0),"")</f>
        <v>Tukang</v>
      </c>
      <c r="E16" s="5">
        <v>0.30555555555555602</v>
      </c>
      <c r="F16" s="5">
        <v>0.66666666666666696</v>
      </c>
      <c r="G16" s="5">
        <f t="shared" si="0"/>
        <v>0.36111111111111094</v>
      </c>
      <c r="H16" s="6">
        <f>IF(LEN(C16),VLOOKUP(D16,Data!C:D,2,0),"")</f>
        <v>150000</v>
      </c>
      <c r="I16" s="51"/>
    </row>
    <row r="17" spans="1:9" ht="16.5" customHeight="1" x14ac:dyDescent="0.25">
      <c r="A17" s="45"/>
      <c r="B17" s="46"/>
      <c r="C17" s="4" t="s">
        <v>16</v>
      </c>
      <c r="D17" s="2" t="str">
        <f>IF(LEN(C17),VLOOKUP(C17,Data!B:C,2,0),"")</f>
        <v>Kenek</v>
      </c>
      <c r="E17" s="5">
        <v>0.297916666666667</v>
      </c>
      <c r="F17" s="5">
        <v>0.66666666666666696</v>
      </c>
      <c r="G17" s="5">
        <f t="shared" si="0"/>
        <v>0.36874999999999997</v>
      </c>
      <c r="H17" s="6">
        <f>IF(LEN(C17),VLOOKUP(D17,Data!C:D,2,0),"")</f>
        <v>120000</v>
      </c>
      <c r="I17" s="51"/>
    </row>
    <row r="18" spans="1:9" ht="16.5" customHeight="1" x14ac:dyDescent="0.25">
      <c r="A18" s="45"/>
      <c r="B18" s="46"/>
      <c r="C18" s="4" t="s">
        <v>30</v>
      </c>
      <c r="D18" s="2" t="str">
        <f>IF(LEN(C18),VLOOKUP(C18,Data!B:C,2,0),"")</f>
        <v>Kenek</v>
      </c>
      <c r="E18" s="5">
        <v>0.3125</v>
      </c>
      <c r="F18" s="5">
        <v>0.66666666666666696</v>
      </c>
      <c r="G18" s="5">
        <f t="shared" si="0"/>
        <v>0.35416666666666696</v>
      </c>
      <c r="H18" s="6">
        <f>IF(LEN(C18),VLOOKUP(D18,Data!C:D,2,0),"")</f>
        <v>120000</v>
      </c>
      <c r="I18" s="51"/>
    </row>
    <row r="19" spans="1:9" ht="16.5" customHeight="1" x14ac:dyDescent="0.25">
      <c r="A19" s="45" t="s">
        <v>17</v>
      </c>
      <c r="B19" s="46">
        <v>43328</v>
      </c>
      <c r="C19" s="4" t="s">
        <v>13</v>
      </c>
      <c r="D19" s="2" t="str">
        <f>IF(LEN(C19),VLOOKUP(C19,Data!B:C,2,0),"")</f>
        <v>Tukang</v>
      </c>
      <c r="E19" s="5">
        <v>0.30138888888888898</v>
      </c>
      <c r="F19" s="5">
        <v>0.66666666666666696</v>
      </c>
      <c r="G19" s="5">
        <f t="shared" si="0"/>
        <v>0.36527777777777798</v>
      </c>
      <c r="H19" s="6">
        <f>IF(LEN(C19),VLOOKUP(D19,Data!C:D,2,0),"")</f>
        <v>150000</v>
      </c>
      <c r="I19" s="51"/>
    </row>
    <row r="20" spans="1:9" ht="16.5" customHeight="1" x14ac:dyDescent="0.25">
      <c r="A20" s="45"/>
      <c r="B20" s="46"/>
      <c r="C20" s="4" t="s">
        <v>16</v>
      </c>
      <c r="D20" s="2" t="str">
        <f>IF(LEN(C20),VLOOKUP(C20,Data!B:C,2,0),"")</f>
        <v>Kenek</v>
      </c>
      <c r="E20" s="5">
        <v>0.30138888888888898</v>
      </c>
      <c r="F20" s="5">
        <v>0.66666666666666696</v>
      </c>
      <c r="G20" s="5">
        <f t="shared" si="0"/>
        <v>0.36527777777777798</v>
      </c>
      <c r="H20" s="6">
        <f>IF(LEN(C20),VLOOKUP(D20,Data!C:D,2,0),"")</f>
        <v>120000</v>
      </c>
      <c r="I20" s="51"/>
    </row>
    <row r="21" spans="1:9" ht="16.5" customHeight="1" x14ac:dyDescent="0.25">
      <c r="A21" s="45"/>
      <c r="B21" s="46"/>
      <c r="C21" s="4" t="s">
        <v>30</v>
      </c>
      <c r="D21" s="2" t="str">
        <f>IF(LEN(C21),VLOOKUP(C21,Data!B:C,2,0),"")</f>
        <v>Kenek</v>
      </c>
      <c r="E21" s="5">
        <v>0.3125</v>
      </c>
      <c r="F21" s="5">
        <v>0.66666666666666696</v>
      </c>
      <c r="G21" s="5">
        <f t="shared" si="0"/>
        <v>0.35416666666666696</v>
      </c>
      <c r="H21" s="6">
        <f>IF(LEN(C21),VLOOKUP(D21,Data!C:D,2,0),"")</f>
        <v>120000</v>
      </c>
      <c r="I21" s="51"/>
    </row>
    <row r="22" spans="1:9" ht="16.5" customHeight="1" x14ac:dyDescent="0.25">
      <c r="A22" s="45" t="s">
        <v>21</v>
      </c>
      <c r="B22" s="46">
        <v>43330</v>
      </c>
      <c r="C22" s="4" t="s">
        <v>16</v>
      </c>
      <c r="D22" s="2" t="str">
        <f>IF(LEN(C22),VLOOKUP(C22,Data!B:C,2,0),"")</f>
        <v>Kenek</v>
      </c>
      <c r="E22" s="5">
        <v>0.29166666666666702</v>
      </c>
      <c r="F22" s="5">
        <v>0.66666666666666696</v>
      </c>
      <c r="G22" s="5">
        <f t="shared" si="0"/>
        <v>0.37499999999999994</v>
      </c>
      <c r="H22" s="6">
        <f>IF(LEN(C22),VLOOKUP(D22,Data!C:D,2,0),"")</f>
        <v>120000</v>
      </c>
      <c r="I22" s="51"/>
    </row>
    <row r="23" spans="1:9" ht="16.5" customHeight="1" x14ac:dyDescent="0.25">
      <c r="A23" s="45"/>
      <c r="B23" s="46"/>
      <c r="C23" s="4" t="s">
        <v>30</v>
      </c>
      <c r="D23" s="2" t="str">
        <f>IF(LEN(C23),VLOOKUP(C23,Data!B:C,2,0),"")</f>
        <v>Kenek</v>
      </c>
      <c r="E23" s="5">
        <v>0.30902777777777801</v>
      </c>
      <c r="F23" s="5">
        <v>0.66666666666666696</v>
      </c>
      <c r="G23" s="5">
        <f t="shared" si="0"/>
        <v>0.35763888888888895</v>
      </c>
      <c r="H23" s="6">
        <f>IF(LEN(C23),VLOOKUP(D23,Data!C:D,2,0),"")</f>
        <v>120000</v>
      </c>
      <c r="I23" s="51"/>
    </row>
    <row r="24" spans="1:9" ht="18.95" customHeight="1" x14ac:dyDescent="0.25">
      <c r="A24" s="7"/>
      <c r="B24" s="7"/>
      <c r="C24" s="7"/>
      <c r="D24" s="7"/>
      <c r="E24" s="7"/>
      <c r="F24" s="7"/>
      <c r="G24" s="8" t="s">
        <v>22</v>
      </c>
      <c r="H24" s="9">
        <f>SUM(H10:H23)</f>
        <v>1800000</v>
      </c>
      <c r="I24" s="7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9" spans="1:9" x14ac:dyDescent="0.25">
      <c r="F39">
        <f>SUMPRODUCT(1/COUNTIF($C$10:$C$23,$C$10:$C$23))</f>
        <v>3.0000000000000009</v>
      </c>
      <c r="G39" t="s">
        <v>23</v>
      </c>
      <c r="H39" s="11">
        <f>SUM(H10,H13,H16,H19)</f>
        <v>600000</v>
      </c>
    </row>
    <row r="40" spans="1:9" x14ac:dyDescent="0.25">
      <c r="G40" t="s">
        <v>24</v>
      </c>
      <c r="H40" s="11">
        <f>SUM(H11,H14,H17,H20,H22)</f>
        <v>600000</v>
      </c>
    </row>
    <row r="41" spans="1:9" x14ac:dyDescent="0.25">
      <c r="G41" t="s">
        <v>31</v>
      </c>
      <c r="H41" s="11">
        <f>SUM(H12,H15,H18,H21,H23)</f>
        <v>600000</v>
      </c>
    </row>
    <row r="42" spans="1:9" x14ac:dyDescent="0.25">
      <c r="G42" t="s">
        <v>26</v>
      </c>
      <c r="H42" s="11"/>
    </row>
    <row r="43" spans="1:9" x14ac:dyDescent="0.25">
      <c r="H43" s="11">
        <f>SUM(H39:H42)</f>
        <v>1800000</v>
      </c>
    </row>
  </sheetData>
  <autoFilter ref="D1:D1048576"/>
  <mergeCells count="20">
    <mergeCell ref="A10:A12"/>
    <mergeCell ref="B10:B12"/>
    <mergeCell ref="I10:I23"/>
    <mergeCell ref="A13:A15"/>
    <mergeCell ref="B13:B15"/>
    <mergeCell ref="A16:A18"/>
    <mergeCell ref="B16:B18"/>
    <mergeCell ref="A19:A21"/>
    <mergeCell ref="B19:B21"/>
    <mergeCell ref="A22:A23"/>
    <mergeCell ref="B22:B23"/>
    <mergeCell ref="A4:I4"/>
    <mergeCell ref="A5:I5"/>
    <mergeCell ref="A8:A9"/>
    <mergeCell ref="B8:B9"/>
    <mergeCell ref="C8:C9"/>
    <mergeCell ref="D8:D9"/>
    <mergeCell ref="E8:G8"/>
    <mergeCell ref="H8:H9"/>
    <mergeCell ref="I8:I9"/>
  </mergeCells>
  <pageMargins left="0.47499999999999998" right="0.27152777777777798" top="0.78749999999999998" bottom="0.78749999999999998" header="0.51180555555555496" footer="0.51180555555555496"/>
  <pageSetup paperSize="9" scale="84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6"/>
  <sheetViews>
    <sheetView zoomScale="95" zoomScaleNormal="95" workbookViewId="0">
      <selection activeCell="E32" sqref="E32"/>
    </sheetView>
  </sheetViews>
  <sheetFormatPr defaultRowHeight="15" x14ac:dyDescent="0.25"/>
  <cols>
    <col min="1" max="1" width="8.85546875" customWidth="1"/>
    <col min="2" max="2" width="13.85546875" customWidth="1"/>
    <col min="3" max="3" width="18.7109375" customWidth="1"/>
    <col min="4" max="4" width="10.7109375" customWidth="1"/>
    <col min="5" max="7" width="8" customWidth="1"/>
    <col min="8" max="8" width="16" customWidth="1"/>
    <col min="9" max="9" width="20.140625" customWidth="1"/>
    <col min="10" max="1025" width="8.7109375" customWidth="1"/>
  </cols>
  <sheetData>
    <row r="4" spans="1:9" ht="15.75" x14ac:dyDescent="0.25">
      <c r="A4" s="43" t="s">
        <v>27</v>
      </c>
      <c r="B4" s="43"/>
      <c r="C4" s="43"/>
      <c r="D4" s="43"/>
      <c r="E4" s="43"/>
      <c r="F4" s="43"/>
      <c r="G4" s="43"/>
      <c r="H4" s="43"/>
      <c r="I4" s="43"/>
    </row>
    <row r="5" spans="1:9" ht="22.15" customHeight="1" x14ac:dyDescent="0.25">
      <c r="A5" s="47" t="s">
        <v>34</v>
      </c>
      <c r="B5" s="47"/>
      <c r="C5" s="47"/>
      <c r="D5" s="47"/>
      <c r="E5" s="47"/>
      <c r="F5" s="47"/>
      <c r="G5" s="47"/>
      <c r="H5" s="47"/>
      <c r="I5" s="47"/>
    </row>
    <row r="8" spans="1:9" ht="17.25" customHeight="1" x14ac:dyDescent="0.25">
      <c r="A8" s="44" t="s">
        <v>1</v>
      </c>
      <c r="B8" s="44" t="s">
        <v>2</v>
      </c>
      <c r="C8" s="44" t="s">
        <v>3</v>
      </c>
      <c r="D8" s="44" t="s">
        <v>4</v>
      </c>
      <c r="E8" s="44" t="s">
        <v>5</v>
      </c>
      <c r="F8" s="44" t="s">
        <v>6</v>
      </c>
      <c r="G8" s="44"/>
      <c r="H8" s="44" t="s">
        <v>7</v>
      </c>
      <c r="I8" s="44" t="s">
        <v>8</v>
      </c>
    </row>
    <row r="9" spans="1:9" ht="17.25" customHeight="1" x14ac:dyDescent="0.25">
      <c r="A9" s="44"/>
      <c r="B9" s="44"/>
      <c r="C9" s="44"/>
      <c r="D9" s="44"/>
      <c r="E9" s="1" t="s">
        <v>9</v>
      </c>
      <c r="F9" s="1" t="s">
        <v>10</v>
      </c>
      <c r="G9" s="1" t="s">
        <v>11</v>
      </c>
      <c r="H9" s="44"/>
      <c r="I9" s="44"/>
    </row>
    <row r="10" spans="1:9" ht="16.5" customHeight="1" x14ac:dyDescent="0.25">
      <c r="A10" s="45" t="s">
        <v>29</v>
      </c>
      <c r="B10" s="46">
        <v>43332</v>
      </c>
      <c r="C10" s="4" t="s">
        <v>16</v>
      </c>
      <c r="D10" s="2" t="str">
        <f>IF(LEN(C10),VLOOKUP(C10,Data!B:C,2,0),"")</f>
        <v>Kenek</v>
      </c>
      <c r="E10" s="5">
        <v>0.297222222222222</v>
      </c>
      <c r="F10" s="5">
        <v>0.66666666666666696</v>
      </c>
      <c r="G10" s="5">
        <f t="shared" ref="G10:G16" si="0">IF(LEN(C10),F10-E10+IF(E10&gt;F10,1),"")</f>
        <v>0.36944444444444496</v>
      </c>
      <c r="H10" s="6">
        <f>IF(LEN(C10),VLOOKUP(D10,Data!C:D,2,0),"")</f>
        <v>120000</v>
      </c>
      <c r="I10" s="51" t="s">
        <v>33</v>
      </c>
    </row>
    <row r="11" spans="1:9" ht="16.5" customHeight="1" x14ac:dyDescent="0.25">
      <c r="A11" s="45"/>
      <c r="B11" s="46"/>
      <c r="C11" s="4" t="s">
        <v>35</v>
      </c>
      <c r="D11" s="2" t="str">
        <f>IF(LEN(C11),VLOOKUP(C11,Data!B:C,2,0),"")</f>
        <v>Kenek</v>
      </c>
      <c r="E11" s="5">
        <v>0.29861111111111099</v>
      </c>
      <c r="F11" s="5">
        <v>0.66666666666666696</v>
      </c>
      <c r="G11" s="5">
        <f t="shared" si="0"/>
        <v>0.36805555555555597</v>
      </c>
      <c r="H11" s="6">
        <f>IF(LEN(C11),VLOOKUP(D11,Data!C:D,2,0),"")</f>
        <v>120000</v>
      </c>
      <c r="I11" s="51"/>
    </row>
    <row r="12" spans="1:9" ht="16.5" customHeight="1" x14ac:dyDescent="0.25">
      <c r="A12" s="45" t="s">
        <v>12</v>
      </c>
      <c r="B12" s="46">
        <v>43333</v>
      </c>
      <c r="C12" s="4" t="s">
        <v>13</v>
      </c>
      <c r="D12" s="2" t="str">
        <f>IF(LEN(C12),VLOOKUP(C12,Data!B:C,2,0),"")</f>
        <v>Tukang</v>
      </c>
      <c r="E12" s="5">
        <v>0.30555555555555602</v>
      </c>
      <c r="F12" s="5">
        <v>0.66666666666666696</v>
      </c>
      <c r="G12" s="5">
        <f t="shared" si="0"/>
        <v>0.36111111111111094</v>
      </c>
      <c r="H12" s="6">
        <f>IF(LEN(C12),VLOOKUP(D12,Data!C:D,2,0),"")</f>
        <v>150000</v>
      </c>
      <c r="I12" s="51"/>
    </row>
    <row r="13" spans="1:9" ht="16.5" customHeight="1" x14ac:dyDescent="0.25">
      <c r="A13" s="45"/>
      <c r="B13" s="46"/>
      <c r="C13" s="4" t="s">
        <v>16</v>
      </c>
      <c r="D13" s="2" t="str">
        <f>IF(LEN(C13),VLOOKUP(C13,Data!B:C,2,0),"")</f>
        <v>Kenek</v>
      </c>
      <c r="E13" s="5">
        <v>0.30555555555555602</v>
      </c>
      <c r="F13" s="5">
        <v>0.66666666666666696</v>
      </c>
      <c r="G13" s="5">
        <f t="shared" si="0"/>
        <v>0.36111111111111094</v>
      </c>
      <c r="H13" s="6">
        <f>IF(LEN(C13),VLOOKUP(D13,Data!C:D,2,0),"")</f>
        <v>120000</v>
      </c>
      <c r="I13" s="51"/>
    </row>
    <row r="14" spans="1:9" ht="16.5" customHeight="1" x14ac:dyDescent="0.25">
      <c r="A14" s="45"/>
      <c r="B14" s="46"/>
      <c r="C14" s="4" t="s">
        <v>35</v>
      </c>
      <c r="D14" s="2" t="str">
        <f>IF(LEN(C14),VLOOKUP(C14,Data!B:C,2,0),"")</f>
        <v>Kenek</v>
      </c>
      <c r="E14" s="5">
        <v>0.3125</v>
      </c>
      <c r="F14" s="5">
        <v>0.66666666666666696</v>
      </c>
      <c r="G14" s="5">
        <f t="shared" si="0"/>
        <v>0.35416666666666696</v>
      </c>
      <c r="H14" s="6">
        <f>IF(LEN(C14),VLOOKUP(D14,Data!C:D,2,0),"")</f>
        <v>120000</v>
      </c>
      <c r="I14" s="51"/>
    </row>
    <row r="15" spans="1:9" ht="16.5" customHeight="1" x14ac:dyDescent="0.25">
      <c r="A15" s="2" t="s">
        <v>19</v>
      </c>
      <c r="B15" s="3">
        <v>43336</v>
      </c>
      <c r="C15" s="4" t="s">
        <v>35</v>
      </c>
      <c r="D15" s="2" t="str">
        <f>IF(LEN(C15),VLOOKUP(C15,Data!B:C,2,0),"")</f>
        <v>Kenek</v>
      </c>
      <c r="E15" s="5">
        <v>0.3125</v>
      </c>
      <c r="F15" s="5">
        <v>0.66666666666666696</v>
      </c>
      <c r="G15" s="5">
        <f t="shared" si="0"/>
        <v>0.35416666666666696</v>
      </c>
      <c r="H15" s="6">
        <f>IF(LEN(C15),VLOOKUP(D15,Data!C:D,2,0),"")</f>
        <v>120000</v>
      </c>
      <c r="I15" s="51"/>
    </row>
    <row r="16" spans="1:9" ht="16.5" customHeight="1" x14ac:dyDescent="0.25">
      <c r="A16" s="2" t="s">
        <v>21</v>
      </c>
      <c r="B16" s="3">
        <v>43337</v>
      </c>
      <c r="C16" s="4" t="s">
        <v>35</v>
      </c>
      <c r="D16" s="2" t="str">
        <f>IF(LEN(C16),VLOOKUP(C16,Data!B:C,2,0),"")</f>
        <v>Kenek</v>
      </c>
      <c r="E16" s="5">
        <v>0.30555555555555602</v>
      </c>
      <c r="F16" s="5">
        <v>0.66666666666666696</v>
      </c>
      <c r="G16" s="5">
        <f t="shared" si="0"/>
        <v>0.36111111111111094</v>
      </c>
      <c r="H16" s="6">
        <f>IF(LEN(C16),VLOOKUP(D16,Data!C:D,2,0),"")</f>
        <v>120000</v>
      </c>
      <c r="I16" s="51"/>
    </row>
    <row r="17" spans="1:9" ht="18.95" customHeight="1" x14ac:dyDescent="0.25">
      <c r="A17" s="7"/>
      <c r="B17" s="7"/>
      <c r="C17" s="7"/>
      <c r="D17" s="7"/>
      <c r="E17" s="7"/>
      <c r="F17" s="7"/>
      <c r="G17" s="8" t="s">
        <v>22</v>
      </c>
      <c r="H17" s="9">
        <f>SUM(H10:H16)</f>
        <v>870000</v>
      </c>
      <c r="I17" s="7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32" spans="1:9" x14ac:dyDescent="0.25">
      <c r="F32">
        <f>SUMPRODUCT(1/COUNTIF($C$10:$C$16,$C$10:$C$16))</f>
        <v>3</v>
      </c>
      <c r="G32" t="s">
        <v>23</v>
      </c>
      <c r="H32" s="11">
        <f>SUM(H12)</f>
        <v>150000</v>
      </c>
    </row>
    <row r="33" spans="7:8" x14ac:dyDescent="0.25">
      <c r="G33" t="s">
        <v>24</v>
      </c>
      <c r="H33" s="11">
        <f>SUM(H10,H13)</f>
        <v>240000</v>
      </c>
    </row>
    <row r="34" spans="7:8" x14ac:dyDescent="0.25">
      <c r="G34" t="s">
        <v>31</v>
      </c>
      <c r="H34" s="11">
        <f>SUM(H11,H14,H15,H16)</f>
        <v>480000</v>
      </c>
    </row>
    <row r="35" spans="7:8" x14ac:dyDescent="0.25">
      <c r="G35" t="s">
        <v>26</v>
      </c>
      <c r="H35" s="11"/>
    </row>
    <row r="36" spans="7:8" x14ac:dyDescent="0.25">
      <c r="H36" s="11">
        <f>SUM(H32:H35)</f>
        <v>870000</v>
      </c>
    </row>
  </sheetData>
  <autoFilter ref="D1:D1048576"/>
  <mergeCells count="14">
    <mergeCell ref="A10:A11"/>
    <mergeCell ref="B10:B11"/>
    <mergeCell ref="I10:I16"/>
    <mergeCell ref="A12:A14"/>
    <mergeCell ref="B12:B14"/>
    <mergeCell ref="A4:I4"/>
    <mergeCell ref="A5:I5"/>
    <mergeCell ref="A8:A9"/>
    <mergeCell ref="B8:B9"/>
    <mergeCell ref="C8:C9"/>
    <mergeCell ref="D8:D9"/>
    <mergeCell ref="E8:G8"/>
    <mergeCell ref="H8:H9"/>
    <mergeCell ref="I8:I9"/>
  </mergeCells>
  <pageMargins left="0.92708333333333304" right="0.27152777777777798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0"/>
  <sheetViews>
    <sheetView zoomScale="95" zoomScaleNormal="95" workbookViewId="0">
      <selection activeCell="A8" sqref="A8:I14"/>
    </sheetView>
  </sheetViews>
  <sheetFormatPr defaultRowHeight="15" x14ac:dyDescent="0.25"/>
  <cols>
    <col min="1" max="1" width="8.85546875" customWidth="1"/>
    <col min="2" max="2" width="13.85546875" customWidth="1"/>
    <col min="3" max="3" width="18.7109375" customWidth="1"/>
    <col min="4" max="4" width="10.7109375" customWidth="1"/>
    <col min="5" max="7" width="8" customWidth="1"/>
    <col min="8" max="8" width="16" customWidth="1"/>
    <col min="9" max="9" width="20.140625" customWidth="1"/>
    <col min="10" max="1025" width="8.7109375" customWidth="1"/>
  </cols>
  <sheetData>
    <row r="4" spans="1:9" ht="15.75" x14ac:dyDescent="0.25">
      <c r="A4" s="43" t="s">
        <v>27</v>
      </c>
      <c r="B4" s="43"/>
      <c r="C4" s="43"/>
      <c r="D4" s="43"/>
      <c r="E4" s="43"/>
      <c r="F4" s="43"/>
      <c r="G4" s="43"/>
      <c r="H4" s="43"/>
      <c r="I4" s="43"/>
    </row>
    <row r="5" spans="1:9" ht="22.15" customHeight="1" x14ac:dyDescent="0.25">
      <c r="A5" s="47" t="s">
        <v>36</v>
      </c>
      <c r="B5" s="47"/>
      <c r="C5" s="47"/>
      <c r="D5" s="47"/>
      <c r="E5" s="47"/>
      <c r="F5" s="47"/>
      <c r="G5" s="47"/>
      <c r="H5" s="47"/>
      <c r="I5" s="47"/>
    </row>
    <row r="8" spans="1:9" ht="17.25" customHeight="1" x14ac:dyDescent="0.25">
      <c r="A8" s="44" t="s">
        <v>1</v>
      </c>
      <c r="B8" s="44" t="s">
        <v>2</v>
      </c>
      <c r="C8" s="44" t="s">
        <v>3</v>
      </c>
      <c r="D8" s="44" t="s">
        <v>4</v>
      </c>
      <c r="E8" s="44" t="s">
        <v>5</v>
      </c>
      <c r="F8" s="44" t="s">
        <v>6</v>
      </c>
      <c r="G8" s="44"/>
      <c r="H8" s="44" t="s">
        <v>7</v>
      </c>
      <c r="I8" s="44" t="s">
        <v>8</v>
      </c>
    </row>
    <row r="9" spans="1:9" ht="17.25" customHeight="1" x14ac:dyDescent="0.25">
      <c r="A9" s="44"/>
      <c r="B9" s="44"/>
      <c r="C9" s="44"/>
      <c r="D9" s="44"/>
      <c r="E9" s="1" t="s">
        <v>9</v>
      </c>
      <c r="F9" s="1" t="s">
        <v>10</v>
      </c>
      <c r="G9" s="1" t="s">
        <v>11</v>
      </c>
      <c r="H9" s="44"/>
      <c r="I9" s="44"/>
    </row>
    <row r="10" spans="1:9" ht="16.5" customHeight="1" x14ac:dyDescent="0.25">
      <c r="A10" s="2" t="s">
        <v>29</v>
      </c>
      <c r="B10" s="3">
        <v>43339</v>
      </c>
      <c r="C10" s="4" t="s">
        <v>30</v>
      </c>
      <c r="D10" s="2" t="str">
        <f>IF(LEN(C10),VLOOKUP(C10,Data!B:C,2,0),"")</f>
        <v>Kenek</v>
      </c>
      <c r="E10" s="5">
        <v>0.33333333333333298</v>
      </c>
      <c r="F10" s="5">
        <v>0.66666666666666696</v>
      </c>
      <c r="G10" s="5">
        <f>IF(LEN(C10),F10-E10+IF(E10&gt;F10,1),"")</f>
        <v>0.33333333333333398</v>
      </c>
      <c r="H10" s="6">
        <f>IF(LEN(C10),VLOOKUP(D10,Data!C:D,2,0),"")</f>
        <v>120000</v>
      </c>
      <c r="I10" s="51" t="s">
        <v>33</v>
      </c>
    </row>
    <row r="11" spans="1:9" ht="16.5" customHeight="1" x14ac:dyDescent="0.25">
      <c r="A11" s="2" t="s">
        <v>12</v>
      </c>
      <c r="B11" s="3">
        <v>43340</v>
      </c>
      <c r="C11" s="4" t="s">
        <v>30</v>
      </c>
      <c r="D11" s="2" t="str">
        <f>IF(LEN(C11),VLOOKUP(C11,Data!B:C,2,0),"")</f>
        <v>Kenek</v>
      </c>
      <c r="E11" s="5">
        <v>0.33333333333333298</v>
      </c>
      <c r="F11" s="5">
        <v>0.66666666666666696</v>
      </c>
      <c r="G11" s="5">
        <f>IF(LEN(C11),F11-E11+IF(E11&gt;F11,1),"")</f>
        <v>0.33333333333333398</v>
      </c>
      <c r="H11" s="6">
        <f>IF(LEN(C11),VLOOKUP(D11,Data!C:D,2,0),"")</f>
        <v>120000</v>
      </c>
      <c r="I11" s="51"/>
    </row>
    <row r="12" spans="1:9" ht="16.5" customHeight="1" x14ac:dyDescent="0.25">
      <c r="A12" s="2" t="s">
        <v>15</v>
      </c>
      <c r="B12" s="3">
        <v>43341</v>
      </c>
      <c r="C12" s="4" t="s">
        <v>30</v>
      </c>
      <c r="D12" s="2" t="str">
        <f>IF(LEN(C12),VLOOKUP(C12,Data!B:C,2,0),"")</f>
        <v>Kenek</v>
      </c>
      <c r="E12" s="5">
        <v>0.33333333333333298</v>
      </c>
      <c r="F12" s="5">
        <v>0.66666666666666696</v>
      </c>
      <c r="G12" s="5">
        <f>IF(LEN(C12),F12-E12+IF(E12&gt;F12,1),"")</f>
        <v>0.33333333333333398</v>
      </c>
      <c r="H12" s="6">
        <f>IF(LEN(C12),VLOOKUP(D12,Data!C:D,2,0),"")</f>
        <v>120000</v>
      </c>
      <c r="I12" s="51"/>
    </row>
    <row r="13" spans="1:9" ht="16.5" customHeight="1" x14ac:dyDescent="0.25">
      <c r="A13" s="2" t="s">
        <v>17</v>
      </c>
      <c r="B13" s="3">
        <v>43342</v>
      </c>
      <c r="C13" s="4" t="s">
        <v>30</v>
      </c>
      <c r="D13" s="2" t="str">
        <f>IF(LEN(C13),VLOOKUP(C13,Data!B:C,2,0),"")</f>
        <v>Kenek</v>
      </c>
      <c r="E13" s="5">
        <v>0.33333333333333298</v>
      </c>
      <c r="F13" s="5">
        <v>0.66666666666666696</v>
      </c>
      <c r="G13" s="5">
        <f>IF(LEN(C13),F13-E13+IF(E13&gt;F13,1),"")</f>
        <v>0.33333333333333398</v>
      </c>
      <c r="H13" s="6">
        <f>IF(LEN(C13),VLOOKUP(D13,Data!C:D,2,0),"")</f>
        <v>120000</v>
      </c>
      <c r="I13" s="51"/>
    </row>
    <row r="14" spans="1:9" ht="16.5" customHeight="1" x14ac:dyDescent="0.25">
      <c r="A14" s="2" t="s">
        <v>19</v>
      </c>
      <c r="B14" s="3">
        <v>43343</v>
      </c>
      <c r="C14" s="4" t="s">
        <v>30</v>
      </c>
      <c r="D14" s="2" t="str">
        <f>IF(LEN(C14),VLOOKUP(C14,Data!B:C,2,0),"")</f>
        <v>Kenek</v>
      </c>
      <c r="E14" s="5">
        <v>0.33333333333333298</v>
      </c>
      <c r="F14" s="5">
        <v>0.66666666666666696</v>
      </c>
      <c r="G14" s="5">
        <f>IF(LEN(C14),F14-E14+IF(E14&gt;F14,1),"")</f>
        <v>0.33333333333333398</v>
      </c>
      <c r="H14" s="6">
        <f>IF(LEN(C14),VLOOKUP(D14,Data!C:D,2,0),"")</f>
        <v>120000</v>
      </c>
      <c r="I14" s="51"/>
    </row>
    <row r="15" spans="1:9" ht="18.95" customHeight="1" x14ac:dyDescent="0.25">
      <c r="A15" s="7"/>
      <c r="B15" s="7"/>
      <c r="C15" s="7"/>
      <c r="D15" s="7"/>
      <c r="E15" s="7"/>
      <c r="F15" s="7"/>
      <c r="G15" s="8" t="s">
        <v>22</v>
      </c>
      <c r="H15" s="9">
        <f>SUM(H10:H14)</f>
        <v>600000</v>
      </c>
      <c r="I15" s="7"/>
    </row>
    <row r="18" spans="1:9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30" spans="1:9" x14ac:dyDescent="0.25">
      <c r="F30" t="s">
        <v>31</v>
      </c>
    </row>
  </sheetData>
  <autoFilter ref="D1:D1048576"/>
  <mergeCells count="10">
    <mergeCell ref="I10:I14"/>
    <mergeCell ref="A4:I4"/>
    <mergeCell ref="A5:I5"/>
    <mergeCell ref="A8:A9"/>
    <mergeCell ref="B8:B9"/>
    <mergeCell ref="C8:C9"/>
    <mergeCell ref="D8:D9"/>
    <mergeCell ref="E8:G8"/>
    <mergeCell ref="H8:H9"/>
    <mergeCell ref="I8:I9"/>
  </mergeCells>
  <pageMargins left="0.92708333333333304" right="0.27152777777777798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5"/>
  <sheetViews>
    <sheetView zoomScale="95" zoomScaleNormal="95" workbookViewId="0">
      <selection sqref="A1:H1048576"/>
    </sheetView>
  </sheetViews>
  <sheetFormatPr defaultRowHeight="15" x14ac:dyDescent="0.25"/>
  <cols>
    <col min="1" max="1" width="4.28515625" customWidth="1"/>
    <col min="2" max="2" width="24.28515625" customWidth="1"/>
    <col min="3" max="3" width="10.7109375" customWidth="1"/>
    <col min="4" max="6" width="8.42578125" customWidth="1"/>
    <col min="7" max="7" width="18.5703125" customWidth="1"/>
    <col min="8" max="8" width="24" customWidth="1"/>
    <col min="9" max="9" width="21.42578125" customWidth="1"/>
    <col min="10" max="10" width="13.5703125" customWidth="1"/>
    <col min="11" max="11" width="8.7109375" customWidth="1"/>
    <col min="12" max="12" width="10" customWidth="1"/>
    <col min="13" max="1025" width="8.7109375" customWidth="1"/>
  </cols>
  <sheetData>
    <row r="4" spans="1:14" ht="15.75" x14ac:dyDescent="0.25">
      <c r="A4" s="43" t="s">
        <v>37</v>
      </c>
      <c r="B4" s="43"/>
      <c r="C4" s="43"/>
      <c r="D4" s="43"/>
      <c r="E4" s="43"/>
      <c r="F4" s="43"/>
      <c r="G4" s="43"/>
      <c r="H4" s="43"/>
    </row>
    <row r="5" spans="1:14" ht="15.75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14" ht="22.15" customHeight="1" x14ac:dyDescent="0.25">
      <c r="A6" s="47" t="s">
        <v>38</v>
      </c>
      <c r="B6" s="47"/>
      <c r="C6" s="47"/>
      <c r="D6" s="47"/>
      <c r="E6" s="47"/>
      <c r="F6" s="47"/>
      <c r="G6" s="47"/>
      <c r="H6" s="47"/>
    </row>
    <row r="8" spans="1:14" x14ac:dyDescent="0.25">
      <c r="K8" s="13"/>
      <c r="L8" s="13"/>
      <c r="M8" s="13"/>
      <c r="N8" s="13"/>
    </row>
    <row r="9" spans="1:14" ht="17.25" customHeight="1" x14ac:dyDescent="0.25">
      <c r="A9" s="44" t="s">
        <v>39</v>
      </c>
      <c r="B9" s="44" t="s">
        <v>3</v>
      </c>
      <c r="C9" s="44" t="s">
        <v>4</v>
      </c>
      <c r="D9" s="44" t="s">
        <v>5</v>
      </c>
      <c r="E9" s="44" t="s">
        <v>6</v>
      </c>
      <c r="F9" s="44"/>
      <c r="G9" s="44" t="s">
        <v>7</v>
      </c>
      <c r="H9" s="44" t="s">
        <v>8</v>
      </c>
      <c r="K9" s="13"/>
      <c r="L9" s="13"/>
      <c r="M9" s="13"/>
      <c r="N9" s="13"/>
    </row>
    <row r="10" spans="1:14" ht="17.25" customHeight="1" x14ac:dyDescent="0.25">
      <c r="A10" s="44"/>
      <c r="B10" s="44"/>
      <c r="C10" s="44"/>
      <c r="D10" s="1" t="s">
        <v>9</v>
      </c>
      <c r="E10" s="1" t="s">
        <v>10</v>
      </c>
      <c r="F10" s="1" t="s">
        <v>11</v>
      </c>
      <c r="G10" s="44"/>
      <c r="H10" s="44"/>
      <c r="K10" s="13"/>
      <c r="L10" s="13"/>
      <c r="M10" s="13"/>
      <c r="N10" s="13"/>
    </row>
    <row r="11" spans="1:14" ht="16.5" customHeight="1" x14ac:dyDescent="0.25">
      <c r="A11" s="14">
        <v>1</v>
      </c>
      <c r="B11" s="4" t="s">
        <v>13</v>
      </c>
      <c r="C11" s="2" t="str">
        <f>IF(LEN(B11),VLOOKUP(B11,Data!B:C,2,0),"")</f>
        <v>Tukang</v>
      </c>
      <c r="D11" s="2"/>
      <c r="E11" s="2"/>
      <c r="F11" s="2"/>
      <c r="G11" s="6">
        <v>2250000</v>
      </c>
      <c r="H11" s="51" t="s">
        <v>33</v>
      </c>
      <c r="I11" s="11"/>
      <c r="J11" s="15"/>
      <c r="K11" s="13"/>
      <c r="L11" s="16"/>
      <c r="M11" s="13"/>
      <c r="N11" s="13"/>
    </row>
    <row r="12" spans="1:14" ht="16.5" customHeight="1" x14ac:dyDescent="0.25">
      <c r="A12" s="14">
        <v>2</v>
      </c>
      <c r="B12" s="4" t="s">
        <v>20</v>
      </c>
      <c r="C12" s="2" t="str">
        <f>IF(LEN(B12),VLOOKUP(B12,Data!B:C,2,0),"")</f>
        <v>Tukang</v>
      </c>
      <c r="D12" s="2"/>
      <c r="E12" s="2"/>
      <c r="F12" s="2"/>
      <c r="G12" s="6">
        <v>1200000</v>
      </c>
      <c r="H12" s="51"/>
      <c r="I12" s="11"/>
      <c r="J12" s="15"/>
      <c r="K12" s="13"/>
      <c r="L12" s="16"/>
      <c r="M12" s="13"/>
      <c r="N12" s="13"/>
    </row>
    <row r="13" spans="1:14" ht="16.5" customHeight="1" x14ac:dyDescent="0.25">
      <c r="A13" s="14">
        <v>3</v>
      </c>
      <c r="B13" s="4" t="s">
        <v>16</v>
      </c>
      <c r="C13" s="2" t="str">
        <f>IF(LEN(B13),VLOOKUP(B13,Data!B:C,2,0),"")</f>
        <v>Kenek</v>
      </c>
      <c r="D13" s="2"/>
      <c r="E13" s="2"/>
      <c r="F13" s="2"/>
      <c r="G13" s="6">
        <v>2040000</v>
      </c>
      <c r="H13" s="51"/>
      <c r="I13" s="11"/>
      <c r="J13" s="15"/>
      <c r="K13" s="13"/>
      <c r="L13" s="16"/>
      <c r="M13" s="13"/>
      <c r="N13" s="13"/>
    </row>
    <row r="14" spans="1:14" ht="16.5" customHeight="1" x14ac:dyDescent="0.25">
      <c r="A14" s="14">
        <v>4</v>
      </c>
      <c r="B14" s="17" t="s">
        <v>30</v>
      </c>
      <c r="C14" s="2" t="str">
        <f>IF(LEN(B14),VLOOKUP(B14,Data!B:C,2,0),"")</f>
        <v>Kenek</v>
      </c>
      <c r="D14" s="2"/>
      <c r="E14" s="2"/>
      <c r="F14" s="2"/>
      <c r="G14" s="6">
        <v>2400000</v>
      </c>
      <c r="H14" s="51"/>
      <c r="I14" s="11"/>
      <c r="J14" s="15"/>
      <c r="K14" s="13"/>
      <c r="L14" s="16"/>
      <c r="M14" s="13"/>
      <c r="N14" s="13"/>
    </row>
    <row r="15" spans="1:14" ht="18.95" customHeight="1" x14ac:dyDescent="0.25">
      <c r="A15" s="7"/>
      <c r="B15" s="7"/>
      <c r="C15" s="7"/>
      <c r="D15" s="7"/>
      <c r="E15" s="7"/>
      <c r="F15" s="7"/>
      <c r="G15" s="9">
        <f>SUM(G11:G14)</f>
        <v>7890000</v>
      </c>
      <c r="H15" s="7"/>
      <c r="K15" s="13"/>
      <c r="L15" s="13"/>
      <c r="M15" s="13"/>
      <c r="N15" s="13"/>
    </row>
  </sheetData>
  <mergeCells count="10">
    <mergeCell ref="H11:H14"/>
    <mergeCell ref="A4:H4"/>
    <mergeCell ref="A5:H5"/>
    <mergeCell ref="A6:H6"/>
    <mergeCell ref="A9:A10"/>
    <mergeCell ref="B9:B10"/>
    <mergeCell ref="C9:C10"/>
    <mergeCell ref="D9:F9"/>
    <mergeCell ref="G9:G10"/>
    <mergeCell ref="H9:H10"/>
  </mergeCells>
  <pageMargins left="0.92708333333333304" right="0.27152777777777798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D6"/>
  <sheetViews>
    <sheetView zoomScale="85" zoomScaleNormal="85" workbookViewId="0">
      <selection activeCell="P35" sqref="P35"/>
    </sheetView>
  </sheetViews>
  <sheetFormatPr defaultRowHeight="15" x14ac:dyDescent="0.25"/>
  <cols>
    <col min="1" max="1" width="8.7109375" customWidth="1"/>
    <col min="2" max="2" width="16.28515625" bestFit="1" customWidth="1"/>
    <col min="3" max="1025" width="8.7109375" customWidth="1"/>
  </cols>
  <sheetData>
    <row r="1" spans="1:4" x14ac:dyDescent="0.25">
      <c r="A1" s="18" t="s">
        <v>40</v>
      </c>
      <c r="B1" s="18" t="s">
        <v>41</v>
      </c>
      <c r="C1" s="18" t="s">
        <v>4</v>
      </c>
      <c r="D1" s="18" t="s">
        <v>42</v>
      </c>
    </row>
    <row r="2" spans="1:4" x14ac:dyDescent="0.25">
      <c r="A2" s="19">
        <v>1</v>
      </c>
      <c r="B2" s="20" t="s">
        <v>13</v>
      </c>
      <c r="C2" s="19" t="s">
        <v>43</v>
      </c>
      <c r="D2" s="19">
        <v>150000</v>
      </c>
    </row>
    <row r="3" spans="1:4" x14ac:dyDescent="0.25">
      <c r="A3" s="19">
        <v>2</v>
      </c>
      <c r="B3" s="20" t="s">
        <v>16</v>
      </c>
      <c r="C3" s="19" t="s">
        <v>44</v>
      </c>
      <c r="D3" s="19">
        <v>120000</v>
      </c>
    </row>
    <row r="4" spans="1:4" x14ac:dyDescent="0.25">
      <c r="A4" s="19">
        <v>3</v>
      </c>
      <c r="B4" s="20" t="s">
        <v>30</v>
      </c>
      <c r="C4" s="19" t="s">
        <v>44</v>
      </c>
      <c r="D4" s="19">
        <v>120000</v>
      </c>
    </row>
    <row r="5" spans="1:4" x14ac:dyDescent="0.25">
      <c r="A5" s="19">
        <v>4</v>
      </c>
      <c r="B5" s="21" t="s">
        <v>20</v>
      </c>
      <c r="C5" s="19" t="s">
        <v>43</v>
      </c>
      <c r="D5" s="19">
        <v>150000</v>
      </c>
    </row>
    <row r="6" spans="1:4" x14ac:dyDescent="0.25">
      <c r="A6" s="19">
        <v>5</v>
      </c>
      <c r="B6" s="20" t="s">
        <v>18</v>
      </c>
      <c r="C6" s="19" t="s">
        <v>44</v>
      </c>
      <c r="D6" s="19">
        <v>120000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L64"/>
  <sheetViews>
    <sheetView workbookViewId="0">
      <pane ySplit="3" topLeftCell="A34" activePane="bottomLeft" state="frozen"/>
      <selection activeCell="J34" sqref="J34"/>
      <selection pane="bottomLeft" activeCell="J34" sqref="J34"/>
    </sheetView>
  </sheetViews>
  <sheetFormatPr defaultRowHeight="15" x14ac:dyDescent="0.25"/>
  <cols>
    <col min="1" max="1" width="9.28515625" bestFit="1" customWidth="1"/>
    <col min="2" max="2" width="10.7109375" style="22" bestFit="1" customWidth="1"/>
    <col min="3" max="3" width="11.85546875" bestFit="1" customWidth="1"/>
    <col min="4" max="4" width="17.7109375" bestFit="1" customWidth="1"/>
    <col min="5" max="5" width="8.28515625" customWidth="1"/>
    <col min="6" max="7" width="12.140625" bestFit="1" customWidth="1"/>
    <col min="8" max="8" width="8.7109375" customWidth="1"/>
    <col min="9" max="9" width="19" customWidth="1"/>
    <col min="10" max="10" width="13.28515625" customWidth="1"/>
    <col min="11" max="11" width="11" bestFit="1" customWidth="1"/>
    <col min="12" max="12" width="19.5703125" bestFit="1" customWidth="1"/>
  </cols>
  <sheetData>
    <row r="2" spans="1:12" x14ac:dyDescent="0.25">
      <c r="A2" s="23"/>
      <c r="B2" s="24"/>
      <c r="C2" s="23"/>
      <c r="D2" s="23"/>
      <c r="E2" s="23"/>
      <c r="F2" s="52" t="s">
        <v>5</v>
      </c>
      <c r="G2" s="52"/>
      <c r="H2" s="52"/>
      <c r="I2" s="23"/>
      <c r="J2" s="23"/>
    </row>
    <row r="3" spans="1:12" x14ac:dyDescent="0.25">
      <c r="A3" s="27" t="s">
        <v>40</v>
      </c>
      <c r="B3" s="30" t="s">
        <v>1</v>
      </c>
      <c r="C3" s="27" t="s">
        <v>2</v>
      </c>
      <c r="D3" s="27" t="s">
        <v>3</v>
      </c>
      <c r="E3" s="27" t="s">
        <v>4</v>
      </c>
      <c r="F3" s="27" t="s">
        <v>9</v>
      </c>
      <c r="G3" s="27" t="s">
        <v>10</v>
      </c>
      <c r="H3" s="27" t="s">
        <v>11</v>
      </c>
      <c r="I3" s="27" t="s">
        <v>7</v>
      </c>
      <c r="J3" s="27" t="s">
        <v>8</v>
      </c>
      <c r="K3" s="28" t="s">
        <v>45</v>
      </c>
      <c r="L3" s="57" t="s">
        <v>50</v>
      </c>
    </row>
    <row r="4" spans="1:12" x14ac:dyDescent="0.25">
      <c r="A4" s="23">
        <f>IF(LEN(tbINPUT[[#This Row],[Hari]]),COUNT($A$3:A3)+1,"")</f>
        <v>1</v>
      </c>
      <c r="B4" s="24" t="s">
        <v>12</v>
      </c>
      <c r="C4" s="25">
        <v>43287</v>
      </c>
      <c r="D4" s="23" t="s">
        <v>13</v>
      </c>
      <c r="E4" s="23" t="str">
        <f>VLOOKUP(tbINPUT[[#This Row],[Nama Lengkap]],Data!$B:$D,2,0)</f>
        <v>Tukang</v>
      </c>
      <c r="F4" s="26">
        <v>0.3125</v>
      </c>
      <c r="G4" s="26">
        <v>0.66666666666666696</v>
      </c>
      <c r="H4" s="26">
        <f>tbINPUT[[#This Row],[Keluar]]-tbINPUT[[#This Row],[Masuk]]+IF(tbINPUT[[#This Row],[Masuk]]&gt;tbINPUT[[#This Row],[Keluar]],1)</f>
        <v>0.35416666666666696</v>
      </c>
      <c r="I4" s="42">
        <f>VLOOKUP(tbINPUT[[#This Row],[Nama Lengkap]],Data!B:D,3,0)</f>
        <v>150000</v>
      </c>
      <c r="J4" s="23"/>
      <c r="K4" s="24">
        <f t="shared" ref="K4:K15" si="0">IF(LEN(C4),C4,K3)</f>
        <v>43287</v>
      </c>
      <c r="L4" s="56" t="str">
        <f>IF(AND(tbINPUT[[#This Row],[Helper]]&gt;=PERMINGGU!$B$2,tbINPUT[[#This Row],[Helper]]&lt;=PERMINGGU!$B$3),COUNT($L$3:L3)+1,"")</f>
        <v/>
      </c>
    </row>
    <row r="5" spans="1:12" x14ac:dyDescent="0.25">
      <c r="A5" s="23">
        <f>IF(LEN(tbINPUT[[#This Row],[Hari]]),COUNT($A$3:A4)+1,"")</f>
        <v>2</v>
      </c>
      <c r="B5" s="24" t="s">
        <v>15</v>
      </c>
      <c r="C5" s="25">
        <v>43313</v>
      </c>
      <c r="D5" s="23" t="s">
        <v>13</v>
      </c>
      <c r="E5" s="23" t="str">
        <f>VLOOKUP(tbINPUT[[#This Row],[Nama Lengkap]],Data!$B:$D,2,0)</f>
        <v>Tukang</v>
      </c>
      <c r="F5" s="26">
        <v>0.3125</v>
      </c>
      <c r="G5" s="26">
        <v>0.66666666666666696</v>
      </c>
      <c r="H5" s="26">
        <f>tbINPUT[[#This Row],[Keluar]]-tbINPUT[[#This Row],[Masuk]]+IF(tbINPUT[[#This Row],[Masuk]]&gt;tbINPUT[[#This Row],[Keluar]],1)</f>
        <v>0.35416666666666696</v>
      </c>
      <c r="I5" s="42">
        <f>VLOOKUP(tbINPUT[[#This Row],[Nama Lengkap]],Data!B:D,3,0)</f>
        <v>150000</v>
      </c>
      <c r="J5" s="23"/>
      <c r="K5" s="24">
        <f t="shared" si="0"/>
        <v>43313</v>
      </c>
      <c r="L5" s="56" t="str">
        <f>IF(AND(tbINPUT[[#This Row],[Helper]]&gt;=PERMINGGU!$B$2,tbINPUT[[#This Row],[Helper]]&lt;=PERMINGGU!$B$3),COUNT($L$3:L4)+1,"")</f>
        <v/>
      </c>
    </row>
    <row r="6" spans="1:12" x14ac:dyDescent="0.25">
      <c r="A6" s="23" t="str">
        <f>IF(LEN(tbINPUT[[#This Row],[Hari]]),COUNT($A$3:A5)+1,"")</f>
        <v/>
      </c>
      <c r="B6" s="24"/>
      <c r="C6" s="25"/>
      <c r="D6" s="23" t="s">
        <v>16</v>
      </c>
      <c r="E6" s="23" t="str">
        <f>VLOOKUP(tbINPUT[[#This Row],[Nama Lengkap]],Data!$B:$D,2,0)</f>
        <v>Kenek</v>
      </c>
      <c r="F6" s="26">
        <v>0.33333333333333298</v>
      </c>
      <c r="G6" s="26">
        <v>0.66666666666666696</v>
      </c>
      <c r="H6" s="26">
        <f>tbINPUT[[#This Row],[Keluar]]-tbINPUT[[#This Row],[Masuk]]+IF(tbINPUT[[#This Row],[Masuk]]&gt;tbINPUT[[#This Row],[Keluar]],1)</f>
        <v>0.33333333333333398</v>
      </c>
      <c r="I6" s="42">
        <f>VLOOKUP(tbINPUT[[#This Row],[Nama Lengkap]],Data!B:D,3,0)</f>
        <v>120000</v>
      </c>
      <c r="J6" s="23"/>
      <c r="K6" s="24">
        <f t="shared" si="0"/>
        <v>43313</v>
      </c>
      <c r="L6" s="56" t="str">
        <f>IF(AND(tbINPUT[[#This Row],[Helper]]&gt;=PERMINGGU!$B$2,tbINPUT[[#This Row],[Helper]]&lt;=PERMINGGU!$B$3),COUNT($L$3:L5)+1,"")</f>
        <v/>
      </c>
    </row>
    <row r="7" spans="1:12" x14ac:dyDescent="0.25">
      <c r="A7" s="23">
        <f>IF(LEN(tbINPUT[[#This Row],[Hari]]),COUNT($A$3:A6)+1,"")</f>
        <v>3</v>
      </c>
      <c r="B7" s="24" t="s">
        <v>17</v>
      </c>
      <c r="C7" s="25">
        <v>43314</v>
      </c>
      <c r="D7" s="23" t="s">
        <v>13</v>
      </c>
      <c r="E7" s="23" t="str">
        <f>VLOOKUP(tbINPUT[[#This Row],[Nama Lengkap]],Data!$B:$D,2,0)</f>
        <v>Tukang</v>
      </c>
      <c r="F7" s="26">
        <v>0.3125</v>
      </c>
      <c r="G7" s="26">
        <v>0.66666666666666696</v>
      </c>
      <c r="H7" s="26">
        <f>tbINPUT[[#This Row],[Keluar]]-tbINPUT[[#This Row],[Masuk]]+IF(tbINPUT[[#This Row],[Masuk]]&gt;tbINPUT[[#This Row],[Keluar]],1)</f>
        <v>0.35416666666666696</v>
      </c>
      <c r="I7" s="42">
        <f>VLOOKUP(tbINPUT[[#This Row],[Nama Lengkap]],Data!B:D,3,0)</f>
        <v>150000</v>
      </c>
      <c r="J7" s="23"/>
      <c r="K7" s="24">
        <f t="shared" si="0"/>
        <v>43314</v>
      </c>
      <c r="L7" s="56" t="str">
        <f>IF(AND(tbINPUT[[#This Row],[Helper]]&gt;=PERMINGGU!$B$2,tbINPUT[[#This Row],[Helper]]&lt;=PERMINGGU!$B$3),COUNT($L$3:L6)+1,"")</f>
        <v/>
      </c>
    </row>
    <row r="8" spans="1:12" x14ac:dyDescent="0.25">
      <c r="A8" s="23" t="str">
        <f>IF(LEN(tbINPUT[[#This Row],[Hari]]),COUNT($A$3:A7)+1,"")</f>
        <v/>
      </c>
      <c r="B8" s="24"/>
      <c r="C8" s="25"/>
      <c r="D8" s="23" t="s">
        <v>16</v>
      </c>
      <c r="E8" s="23" t="str">
        <f>VLOOKUP(tbINPUT[[#This Row],[Nama Lengkap]],Data!$B:$D,2,0)</f>
        <v>Kenek</v>
      </c>
      <c r="F8" s="26">
        <v>0.3125</v>
      </c>
      <c r="G8" s="26">
        <v>0.66666666666666696</v>
      </c>
      <c r="H8" s="26">
        <f>tbINPUT[[#This Row],[Keluar]]-tbINPUT[[#This Row],[Masuk]]+IF(tbINPUT[[#This Row],[Masuk]]&gt;tbINPUT[[#This Row],[Keluar]],1)</f>
        <v>0.35416666666666696</v>
      </c>
      <c r="I8" s="42">
        <f>VLOOKUP(tbINPUT[[#This Row],[Nama Lengkap]],Data!B:D,3,0)</f>
        <v>120000</v>
      </c>
      <c r="J8" s="23"/>
      <c r="K8" s="24">
        <f t="shared" si="0"/>
        <v>43314</v>
      </c>
      <c r="L8" s="56" t="str">
        <f>IF(AND(tbINPUT[[#This Row],[Helper]]&gt;=PERMINGGU!$B$2,tbINPUT[[#This Row],[Helper]]&lt;=PERMINGGU!$B$3),COUNT($L$3:L7)+1,"")</f>
        <v/>
      </c>
    </row>
    <row r="9" spans="1:12" x14ac:dyDescent="0.25">
      <c r="A9" s="23" t="str">
        <f>IF(LEN(tbINPUT[[#This Row],[Hari]]),COUNT($A$3:A8)+1,"")</f>
        <v/>
      </c>
      <c r="B9" s="24"/>
      <c r="C9" s="25"/>
      <c r="D9" s="23" t="s">
        <v>18</v>
      </c>
      <c r="E9" s="23" t="str">
        <f>VLOOKUP(tbINPUT[[#This Row],[Nama Lengkap]],Data!$B:$D,2,0)</f>
        <v>Kenek</v>
      </c>
      <c r="F9" s="26">
        <v>0.3125</v>
      </c>
      <c r="G9" s="26">
        <v>0.66666666666666696</v>
      </c>
      <c r="H9" s="26">
        <f>tbINPUT[[#This Row],[Keluar]]-tbINPUT[[#This Row],[Masuk]]+IF(tbINPUT[[#This Row],[Masuk]]&gt;tbINPUT[[#This Row],[Keluar]],1)</f>
        <v>0.35416666666666696</v>
      </c>
      <c r="I9" s="42">
        <f>VLOOKUP(tbINPUT[[#This Row],[Nama Lengkap]],Data!B:D,3,0)</f>
        <v>120000</v>
      </c>
      <c r="J9" s="23"/>
      <c r="K9" s="24">
        <f t="shared" si="0"/>
        <v>43314</v>
      </c>
      <c r="L9" s="56" t="str">
        <f>IF(AND(tbINPUT[[#This Row],[Helper]]&gt;=PERMINGGU!$B$2,tbINPUT[[#This Row],[Helper]]&lt;=PERMINGGU!$B$3),COUNT($L$3:L8)+1,"")</f>
        <v/>
      </c>
    </row>
    <row r="10" spans="1:12" x14ac:dyDescent="0.25">
      <c r="A10" s="23">
        <f>IF(LEN(tbINPUT[[#This Row],[Hari]]),COUNT($A$3:A9)+1,"")</f>
        <v>4</v>
      </c>
      <c r="B10" s="24" t="s">
        <v>19</v>
      </c>
      <c r="C10" s="25">
        <v>43315</v>
      </c>
      <c r="D10" s="23" t="s">
        <v>13</v>
      </c>
      <c r="E10" s="23" t="str">
        <f>VLOOKUP(tbINPUT[[#This Row],[Nama Lengkap]],Data!$B:$D,2,0)</f>
        <v>Tukang</v>
      </c>
      <c r="F10" s="26">
        <v>0.3125</v>
      </c>
      <c r="G10" s="26">
        <v>0.66666666666666696</v>
      </c>
      <c r="H10" s="26">
        <f>tbINPUT[[#This Row],[Keluar]]-tbINPUT[[#This Row],[Masuk]]+IF(tbINPUT[[#This Row],[Masuk]]&gt;tbINPUT[[#This Row],[Keluar]],1)</f>
        <v>0.35416666666666696</v>
      </c>
      <c r="I10" s="42">
        <f>VLOOKUP(tbINPUT[[#This Row],[Nama Lengkap]],Data!B:D,3,0)</f>
        <v>150000</v>
      </c>
      <c r="J10" s="23"/>
      <c r="K10" s="24">
        <f t="shared" si="0"/>
        <v>43315</v>
      </c>
      <c r="L10" s="56" t="str">
        <f>IF(AND(tbINPUT[[#This Row],[Helper]]&gt;=PERMINGGU!$B$2,tbINPUT[[#This Row],[Helper]]&lt;=PERMINGGU!$B$3),COUNT($L$3:L9)+1,"")</f>
        <v/>
      </c>
    </row>
    <row r="11" spans="1:12" x14ac:dyDescent="0.25">
      <c r="A11" s="23" t="str">
        <f>IF(LEN(tbINPUT[[#This Row],[Hari]]),COUNT($A$3:A10)+1,"")</f>
        <v/>
      </c>
      <c r="B11" s="24"/>
      <c r="C11" s="25"/>
      <c r="D11" s="23" t="s">
        <v>16</v>
      </c>
      <c r="E11" s="23" t="str">
        <f>VLOOKUP(tbINPUT[[#This Row],[Nama Lengkap]],Data!$B:$D,2,0)</f>
        <v>Kenek</v>
      </c>
      <c r="F11" s="26">
        <v>0.3125</v>
      </c>
      <c r="G11" s="26">
        <v>0.66666666666666696</v>
      </c>
      <c r="H11" s="26">
        <f>tbINPUT[[#This Row],[Keluar]]-tbINPUT[[#This Row],[Masuk]]+IF(tbINPUT[[#This Row],[Masuk]]&gt;tbINPUT[[#This Row],[Keluar]],1)</f>
        <v>0.35416666666666696</v>
      </c>
      <c r="I11" s="42">
        <f>VLOOKUP(tbINPUT[[#This Row],[Nama Lengkap]],Data!B:D,3,0)</f>
        <v>120000</v>
      </c>
      <c r="J11" s="23"/>
      <c r="K11" s="24">
        <f t="shared" si="0"/>
        <v>43315</v>
      </c>
      <c r="L11" s="56" t="str">
        <f>IF(AND(tbINPUT[[#This Row],[Helper]]&gt;=PERMINGGU!$B$2,tbINPUT[[#This Row],[Helper]]&lt;=PERMINGGU!$B$3),COUNT($L$3:L10)+1,"")</f>
        <v/>
      </c>
    </row>
    <row r="12" spans="1:12" x14ac:dyDescent="0.25">
      <c r="A12" s="23" t="str">
        <f>IF(LEN(tbINPUT[[#This Row],[Hari]]),COUNT($A$3:A11)+1,"")</f>
        <v/>
      </c>
      <c r="B12" s="24"/>
      <c r="C12" s="25"/>
      <c r="D12" s="23" t="s">
        <v>20</v>
      </c>
      <c r="E12" s="23" t="str">
        <f>VLOOKUP(tbINPUT[[#This Row],[Nama Lengkap]],Data!$B:$D,2,0)</f>
        <v>Tukang</v>
      </c>
      <c r="F12" s="26">
        <v>0.3125</v>
      </c>
      <c r="G12" s="26">
        <v>0.66666666666666696</v>
      </c>
      <c r="H12" s="26">
        <f>tbINPUT[[#This Row],[Keluar]]-tbINPUT[[#This Row],[Masuk]]+IF(tbINPUT[[#This Row],[Masuk]]&gt;tbINPUT[[#This Row],[Keluar]],1)</f>
        <v>0.35416666666666696</v>
      </c>
      <c r="I12" s="42">
        <f>VLOOKUP(tbINPUT[[#This Row],[Nama Lengkap]],Data!B:D,3,0)</f>
        <v>150000</v>
      </c>
      <c r="J12" s="23"/>
      <c r="K12" s="24">
        <f t="shared" si="0"/>
        <v>43315</v>
      </c>
      <c r="L12" s="56" t="str">
        <f>IF(AND(tbINPUT[[#This Row],[Helper]]&gt;=PERMINGGU!$B$2,tbINPUT[[#This Row],[Helper]]&lt;=PERMINGGU!$B$3),COUNT($L$3:L11)+1,"")</f>
        <v/>
      </c>
    </row>
    <row r="13" spans="1:12" x14ac:dyDescent="0.25">
      <c r="A13" s="23">
        <f>IF(LEN(tbINPUT[[#This Row],[Hari]]),COUNT($A$3:A12)+1,"")</f>
        <v>5</v>
      </c>
      <c r="B13" s="24" t="s">
        <v>21</v>
      </c>
      <c r="C13" s="25">
        <v>43316</v>
      </c>
      <c r="D13" s="23" t="s">
        <v>13</v>
      </c>
      <c r="E13" s="23" t="str">
        <f>VLOOKUP(tbINPUT[[#This Row],[Nama Lengkap]],Data!$B:$D,2,0)</f>
        <v>Tukang</v>
      </c>
      <c r="F13" s="26">
        <v>0.3125</v>
      </c>
      <c r="G13" s="26">
        <v>0.66666666666666696</v>
      </c>
      <c r="H13" s="26">
        <f>tbINPUT[[#This Row],[Keluar]]-tbINPUT[[#This Row],[Masuk]]+IF(tbINPUT[[#This Row],[Masuk]]&gt;tbINPUT[[#This Row],[Keluar]],1)</f>
        <v>0.35416666666666696</v>
      </c>
      <c r="I13" s="42">
        <f>VLOOKUP(tbINPUT[[#This Row],[Nama Lengkap]],Data!B:D,3,0)</f>
        <v>150000</v>
      </c>
      <c r="J13" s="23"/>
      <c r="K13" s="24">
        <f t="shared" si="0"/>
        <v>43316</v>
      </c>
      <c r="L13" s="56" t="str">
        <f>IF(AND(tbINPUT[[#This Row],[Helper]]&gt;=PERMINGGU!$B$2,tbINPUT[[#This Row],[Helper]]&lt;=PERMINGGU!$B$3),COUNT($L$3:L12)+1,"")</f>
        <v/>
      </c>
    </row>
    <row r="14" spans="1:12" x14ac:dyDescent="0.25">
      <c r="A14" s="23" t="str">
        <f>IF(LEN(tbINPUT[[#This Row],[Hari]]),COUNT($A$3:A13)+1,"")</f>
        <v/>
      </c>
      <c r="B14" s="24"/>
      <c r="C14" s="25"/>
      <c r="D14" s="23" t="s">
        <v>16</v>
      </c>
      <c r="E14" s="23" t="str">
        <f>VLOOKUP(tbINPUT[[#This Row],[Nama Lengkap]],Data!$B:$D,2,0)</f>
        <v>Kenek</v>
      </c>
      <c r="F14" s="26">
        <v>0.28541666666666698</v>
      </c>
      <c r="G14" s="26">
        <v>0.66666666666666696</v>
      </c>
      <c r="H14" s="26">
        <f>tbINPUT[[#This Row],[Keluar]]-tbINPUT[[#This Row],[Masuk]]+IF(tbINPUT[[#This Row],[Masuk]]&gt;tbINPUT[[#This Row],[Keluar]],1)</f>
        <v>0.38124999999999998</v>
      </c>
      <c r="I14" s="42">
        <f>VLOOKUP(tbINPUT[[#This Row],[Nama Lengkap]],Data!B:D,3,0)</f>
        <v>120000</v>
      </c>
      <c r="J14" s="23"/>
      <c r="K14" s="24">
        <f t="shared" si="0"/>
        <v>43316</v>
      </c>
      <c r="L14" s="56" t="str">
        <f>IF(AND(tbINPUT[[#This Row],[Helper]]&gt;=PERMINGGU!$B$2,tbINPUT[[#This Row],[Helper]]&lt;=PERMINGGU!$B$3),COUNT($L$3:L13)+1,"")</f>
        <v/>
      </c>
    </row>
    <row r="15" spans="1:12" x14ac:dyDescent="0.25">
      <c r="A15" s="23" t="str">
        <f>IF(LEN(tbINPUT[[#This Row],[Hari]]),COUNT($A$3:A14)+1,"")</f>
        <v/>
      </c>
      <c r="B15" s="24"/>
      <c r="C15" s="25"/>
      <c r="D15" s="23" t="s">
        <v>20</v>
      </c>
      <c r="E15" s="23" t="str">
        <f>VLOOKUP(tbINPUT[[#This Row],[Nama Lengkap]],Data!$B:$D,2,0)</f>
        <v>Tukang</v>
      </c>
      <c r="F15" s="26">
        <v>0.3125</v>
      </c>
      <c r="G15" s="26">
        <v>0.66666666666666696</v>
      </c>
      <c r="H15" s="26">
        <f>tbINPUT[[#This Row],[Keluar]]-tbINPUT[[#This Row],[Masuk]]+IF(tbINPUT[[#This Row],[Masuk]]&gt;tbINPUT[[#This Row],[Keluar]],1)</f>
        <v>0.35416666666666696</v>
      </c>
      <c r="I15" s="42">
        <f>VLOOKUP(tbINPUT[[#This Row],[Nama Lengkap]],Data!B:D,3,0)</f>
        <v>150000</v>
      </c>
      <c r="J15" s="23"/>
      <c r="K15" s="24">
        <f t="shared" si="0"/>
        <v>43316</v>
      </c>
      <c r="L15" s="56" t="str">
        <f>IF(AND(tbINPUT[[#This Row],[Helper]]&gt;=PERMINGGU!$B$2,tbINPUT[[#This Row],[Helper]]&lt;=PERMINGGU!$B$3),COUNT($L$3:L14)+1,"")</f>
        <v/>
      </c>
    </row>
    <row r="16" spans="1:12" x14ac:dyDescent="0.25">
      <c r="A16" s="29">
        <f>IF(LEN(tbINPUT[[#This Row],[Hari]]),COUNT($A$3:A15)+1,"")</f>
        <v>6</v>
      </c>
      <c r="B16" s="24" t="s">
        <v>29</v>
      </c>
      <c r="C16" s="25">
        <v>43318</v>
      </c>
      <c r="D16" s="23" t="s">
        <v>13</v>
      </c>
      <c r="E16" s="23" t="str">
        <f>VLOOKUP(tbINPUT[[#This Row],[Nama Lengkap]],Data!$B:$D,2,0)</f>
        <v>Tukang</v>
      </c>
      <c r="F16" s="26">
        <v>0.3125</v>
      </c>
      <c r="G16" s="26">
        <v>0.66666666666666696</v>
      </c>
      <c r="H16" s="26">
        <f>tbINPUT[[#This Row],[Keluar]]-tbINPUT[[#This Row],[Masuk]]+IF(tbINPUT[[#This Row],[Masuk]]&gt;tbINPUT[[#This Row],[Keluar]],1)</f>
        <v>0.35416666666666696</v>
      </c>
      <c r="I16" s="42">
        <f>VLOOKUP(tbINPUT[[#This Row],[Nama Lengkap]],Data!B:D,3,0)</f>
        <v>150000</v>
      </c>
      <c r="J16" s="23"/>
      <c r="K16" s="24">
        <f t="shared" ref="K16:K38" si="1">IF(LEN(C16),C16,K15)</f>
        <v>43318</v>
      </c>
      <c r="L16" s="56" t="str">
        <f>IF(AND(tbINPUT[[#This Row],[Helper]]&gt;=PERMINGGU!$B$2,tbINPUT[[#This Row],[Helper]]&lt;=PERMINGGU!$B$3),COUNT($L$3:L15)+1,"")</f>
        <v/>
      </c>
    </row>
    <row r="17" spans="1:12" x14ac:dyDescent="0.25">
      <c r="A17" s="29" t="str">
        <f>IF(LEN(tbINPUT[[#This Row],[Hari]]),COUNT($A$3:A16)+1,"")</f>
        <v/>
      </c>
      <c r="B17" s="24"/>
      <c r="C17" s="25"/>
      <c r="D17" s="23" t="s">
        <v>16</v>
      </c>
      <c r="E17" s="23" t="str">
        <f>VLOOKUP(tbINPUT[[#This Row],[Nama Lengkap]],Data!$B:$D,2,0)</f>
        <v>Kenek</v>
      </c>
      <c r="F17" s="26">
        <v>0.3125</v>
      </c>
      <c r="G17" s="26">
        <v>0.66666666666666696</v>
      </c>
      <c r="H17" s="26">
        <f>tbINPUT[[#This Row],[Keluar]]-tbINPUT[[#This Row],[Masuk]]+IF(tbINPUT[[#This Row],[Masuk]]&gt;tbINPUT[[#This Row],[Keluar]],1)</f>
        <v>0.35416666666666696</v>
      </c>
      <c r="I17" s="42">
        <f>VLOOKUP(tbINPUT[[#This Row],[Nama Lengkap]],Data!B:D,3,0)</f>
        <v>120000</v>
      </c>
      <c r="J17" s="23"/>
      <c r="K17" s="24">
        <f t="shared" si="1"/>
        <v>43318</v>
      </c>
      <c r="L17" s="56" t="str">
        <f>IF(AND(tbINPUT[[#This Row],[Helper]]&gt;=PERMINGGU!$B$2,tbINPUT[[#This Row],[Helper]]&lt;=PERMINGGU!$B$3),COUNT($L$3:L16)+1,"")</f>
        <v/>
      </c>
    </row>
    <row r="18" spans="1:12" x14ac:dyDescent="0.25">
      <c r="A18" s="29" t="str">
        <f>IF(LEN(tbINPUT[[#This Row],[Hari]]),COUNT($A$3:A17)+1,"")</f>
        <v/>
      </c>
      <c r="B18" s="24"/>
      <c r="C18" s="25"/>
      <c r="D18" s="23" t="s">
        <v>20</v>
      </c>
      <c r="E18" s="23" t="str">
        <f>VLOOKUP(tbINPUT[[#This Row],[Nama Lengkap]],Data!$B:$D,2,0)</f>
        <v>Tukang</v>
      </c>
      <c r="F18" s="26">
        <v>0.3125</v>
      </c>
      <c r="G18" s="26">
        <v>0.66666666666666696</v>
      </c>
      <c r="H18" s="26">
        <f>tbINPUT[[#This Row],[Keluar]]-tbINPUT[[#This Row],[Masuk]]+IF(tbINPUT[[#This Row],[Masuk]]&gt;tbINPUT[[#This Row],[Keluar]],1)</f>
        <v>0.35416666666666696</v>
      </c>
      <c r="I18" s="42">
        <f>VLOOKUP(tbINPUT[[#This Row],[Nama Lengkap]],Data!B:D,3,0)</f>
        <v>150000</v>
      </c>
      <c r="J18" s="23"/>
      <c r="K18" s="24">
        <f t="shared" si="1"/>
        <v>43318</v>
      </c>
      <c r="L18" s="56" t="str">
        <f>IF(AND(tbINPUT[[#This Row],[Helper]]&gt;=PERMINGGU!$B$2,tbINPUT[[#This Row],[Helper]]&lt;=PERMINGGU!$B$3),COUNT($L$3:L17)+1,"")</f>
        <v/>
      </c>
    </row>
    <row r="19" spans="1:12" x14ac:dyDescent="0.25">
      <c r="A19" s="29" t="str">
        <f>IF(LEN(tbINPUT[[#This Row],[Hari]]),COUNT($A$3:A18)+1,"")</f>
        <v/>
      </c>
      <c r="B19" s="24"/>
      <c r="C19" s="25"/>
      <c r="D19" s="23" t="s">
        <v>30</v>
      </c>
      <c r="E19" s="23" t="str">
        <f>VLOOKUP(tbINPUT[[#This Row],[Nama Lengkap]],Data!$B:$D,2,0)</f>
        <v>Kenek</v>
      </c>
      <c r="F19" s="26">
        <v>0.3125</v>
      </c>
      <c r="G19" s="26">
        <v>0.66666666666666696</v>
      </c>
      <c r="H19" s="26">
        <f>tbINPUT[[#This Row],[Keluar]]-tbINPUT[[#This Row],[Masuk]]+IF(tbINPUT[[#This Row],[Masuk]]&gt;tbINPUT[[#This Row],[Keluar]],1)</f>
        <v>0.35416666666666696</v>
      </c>
      <c r="I19" s="42">
        <f>VLOOKUP(tbINPUT[[#This Row],[Nama Lengkap]],Data!B:D,3,0)</f>
        <v>120000</v>
      </c>
      <c r="J19" s="23"/>
      <c r="K19" s="24">
        <f t="shared" si="1"/>
        <v>43318</v>
      </c>
      <c r="L19" s="56" t="str">
        <f>IF(AND(tbINPUT[[#This Row],[Helper]]&gt;=PERMINGGU!$B$2,tbINPUT[[#This Row],[Helper]]&lt;=PERMINGGU!$B$3),COUNT($L$3:L18)+1,"")</f>
        <v/>
      </c>
    </row>
    <row r="20" spans="1:12" x14ac:dyDescent="0.25">
      <c r="A20" s="29">
        <f>IF(LEN(tbINPUT[[#This Row],[Hari]]),COUNT($A$3:A19)+1,"")</f>
        <v>7</v>
      </c>
      <c r="B20" s="24" t="s">
        <v>12</v>
      </c>
      <c r="C20" s="25">
        <v>43319</v>
      </c>
      <c r="D20" s="23" t="s">
        <v>16</v>
      </c>
      <c r="E20" s="23" t="str">
        <f>VLOOKUP(tbINPUT[[#This Row],[Nama Lengkap]],Data!$B:$D,2,0)</f>
        <v>Kenek</v>
      </c>
      <c r="F20" s="26">
        <v>0.3125</v>
      </c>
      <c r="G20" s="26">
        <v>0.66666666666666696</v>
      </c>
      <c r="H20" s="26">
        <f>tbINPUT[[#This Row],[Keluar]]-tbINPUT[[#This Row],[Masuk]]+IF(tbINPUT[[#This Row],[Masuk]]&gt;tbINPUT[[#This Row],[Keluar]],1)</f>
        <v>0.35416666666666696</v>
      </c>
      <c r="I20" s="42">
        <f>VLOOKUP(tbINPUT[[#This Row],[Nama Lengkap]],Data!B:D,3,0)</f>
        <v>120000</v>
      </c>
      <c r="J20" s="23"/>
      <c r="K20" s="24">
        <f t="shared" si="1"/>
        <v>43319</v>
      </c>
      <c r="L20" s="56" t="str">
        <f>IF(AND(tbINPUT[[#This Row],[Helper]]&gt;=PERMINGGU!$B$2,tbINPUT[[#This Row],[Helper]]&lt;=PERMINGGU!$B$3),COUNT($L$3:L19)+1,"")</f>
        <v/>
      </c>
    </row>
    <row r="21" spans="1:12" x14ac:dyDescent="0.25">
      <c r="A21" s="29" t="str">
        <f>IF(LEN(tbINPUT[[#This Row],[Hari]]),COUNT($A$3:A20)+1,"")</f>
        <v/>
      </c>
      <c r="B21" s="24"/>
      <c r="C21" s="25"/>
      <c r="D21" s="23" t="s">
        <v>20</v>
      </c>
      <c r="E21" s="23" t="str">
        <f>VLOOKUP(tbINPUT[[#This Row],[Nama Lengkap]],Data!$B:$D,2,0)</f>
        <v>Tukang</v>
      </c>
      <c r="F21" s="26">
        <v>0.3125</v>
      </c>
      <c r="G21" s="26">
        <v>0.66666666666666696</v>
      </c>
      <c r="H21" s="26">
        <f>tbINPUT[[#This Row],[Keluar]]-tbINPUT[[#This Row],[Masuk]]+IF(tbINPUT[[#This Row],[Masuk]]&gt;tbINPUT[[#This Row],[Keluar]],1)</f>
        <v>0.35416666666666696</v>
      </c>
      <c r="I21" s="42">
        <f>VLOOKUP(tbINPUT[[#This Row],[Nama Lengkap]],Data!B:D,3,0)</f>
        <v>150000</v>
      </c>
      <c r="J21" s="23"/>
      <c r="K21" s="24">
        <f t="shared" si="1"/>
        <v>43319</v>
      </c>
      <c r="L21" s="56" t="str">
        <f>IF(AND(tbINPUT[[#This Row],[Helper]]&gt;=PERMINGGU!$B$2,tbINPUT[[#This Row],[Helper]]&lt;=PERMINGGU!$B$3),COUNT($L$3:L20)+1,"")</f>
        <v/>
      </c>
    </row>
    <row r="22" spans="1:12" x14ac:dyDescent="0.25">
      <c r="A22" s="29" t="str">
        <f>IF(LEN(tbINPUT[[#This Row],[Hari]]),COUNT($A$3:A21)+1,"")</f>
        <v/>
      </c>
      <c r="B22" s="24"/>
      <c r="C22" s="25"/>
      <c r="D22" s="23" t="s">
        <v>30</v>
      </c>
      <c r="E22" s="23" t="str">
        <f>VLOOKUP(tbINPUT[[#This Row],[Nama Lengkap]],Data!$B:$D,2,0)</f>
        <v>Kenek</v>
      </c>
      <c r="F22" s="26">
        <v>0.3125</v>
      </c>
      <c r="G22" s="26">
        <v>0.66666666666666696</v>
      </c>
      <c r="H22" s="26">
        <f>tbINPUT[[#This Row],[Keluar]]-tbINPUT[[#This Row],[Masuk]]+IF(tbINPUT[[#This Row],[Masuk]]&gt;tbINPUT[[#This Row],[Keluar]],1)</f>
        <v>0.35416666666666696</v>
      </c>
      <c r="I22" s="42">
        <f>VLOOKUP(tbINPUT[[#This Row],[Nama Lengkap]],Data!B:D,3,0)</f>
        <v>120000</v>
      </c>
      <c r="J22" s="23"/>
      <c r="K22" s="24">
        <f t="shared" si="1"/>
        <v>43319</v>
      </c>
      <c r="L22" s="56" t="str">
        <f>IF(AND(tbINPUT[[#This Row],[Helper]]&gt;=PERMINGGU!$B$2,tbINPUT[[#This Row],[Helper]]&lt;=PERMINGGU!$B$3),COUNT($L$3:L21)+1,"")</f>
        <v/>
      </c>
    </row>
    <row r="23" spans="1:12" x14ac:dyDescent="0.25">
      <c r="A23" s="29">
        <f>IF(LEN(tbINPUT[[#This Row],[Hari]]),COUNT($A$3:A22)+1,"")</f>
        <v>8</v>
      </c>
      <c r="B23" s="24" t="s">
        <v>15</v>
      </c>
      <c r="C23" s="25">
        <v>43320</v>
      </c>
      <c r="D23" s="23" t="s">
        <v>13</v>
      </c>
      <c r="E23" s="23" t="str">
        <f>VLOOKUP(tbINPUT[[#This Row],[Nama Lengkap]],Data!$B:$D,2,0)</f>
        <v>Tukang</v>
      </c>
      <c r="F23" s="26">
        <v>0.3125</v>
      </c>
      <c r="G23" s="26">
        <v>0.66666666666666696</v>
      </c>
      <c r="H23" s="26">
        <f>tbINPUT[[#This Row],[Keluar]]-tbINPUT[[#This Row],[Masuk]]+IF(tbINPUT[[#This Row],[Masuk]]&gt;tbINPUT[[#This Row],[Keluar]],1)</f>
        <v>0.35416666666666696</v>
      </c>
      <c r="I23" s="42">
        <f>VLOOKUP(tbINPUT[[#This Row],[Nama Lengkap]],Data!B:D,3,0)</f>
        <v>150000</v>
      </c>
      <c r="J23" s="23"/>
      <c r="K23" s="24">
        <f t="shared" si="1"/>
        <v>43320</v>
      </c>
      <c r="L23" s="56" t="str">
        <f>IF(AND(tbINPUT[[#This Row],[Helper]]&gt;=PERMINGGU!$B$2,tbINPUT[[#This Row],[Helper]]&lt;=PERMINGGU!$B$3),COUNT($L$3:L22)+1,"")</f>
        <v/>
      </c>
    </row>
    <row r="24" spans="1:12" x14ac:dyDescent="0.25">
      <c r="A24" s="29" t="str">
        <f>IF(LEN(tbINPUT[[#This Row],[Hari]]),COUNT($A$3:A23)+1,"")</f>
        <v/>
      </c>
      <c r="B24" s="24"/>
      <c r="C24" s="25"/>
      <c r="D24" s="23" t="s">
        <v>16</v>
      </c>
      <c r="E24" s="23" t="str">
        <f>VLOOKUP(tbINPUT[[#This Row],[Nama Lengkap]],Data!$B:$D,2,0)</f>
        <v>Kenek</v>
      </c>
      <c r="F24" s="26">
        <v>0.3125</v>
      </c>
      <c r="G24" s="26">
        <v>0.66666666666666696</v>
      </c>
      <c r="H24" s="26">
        <f>tbINPUT[[#This Row],[Keluar]]-tbINPUT[[#This Row],[Masuk]]+IF(tbINPUT[[#This Row],[Masuk]]&gt;tbINPUT[[#This Row],[Keluar]],1)</f>
        <v>0.35416666666666696</v>
      </c>
      <c r="I24" s="42">
        <f>VLOOKUP(tbINPUT[[#This Row],[Nama Lengkap]],Data!B:D,3,0)</f>
        <v>120000</v>
      </c>
      <c r="J24" s="23"/>
      <c r="K24" s="24">
        <f t="shared" si="1"/>
        <v>43320</v>
      </c>
      <c r="L24" s="56" t="str">
        <f>IF(AND(tbINPUT[[#This Row],[Helper]]&gt;=PERMINGGU!$B$2,tbINPUT[[#This Row],[Helper]]&lt;=PERMINGGU!$B$3),COUNT($L$3:L23)+1,"")</f>
        <v/>
      </c>
    </row>
    <row r="25" spans="1:12" x14ac:dyDescent="0.25">
      <c r="A25" s="29" t="str">
        <f>IF(LEN(tbINPUT[[#This Row],[Hari]]),COUNT($A$3:A24)+1,"")</f>
        <v/>
      </c>
      <c r="B25" s="24"/>
      <c r="C25" s="25"/>
      <c r="D25" s="23" t="s">
        <v>20</v>
      </c>
      <c r="E25" s="23" t="str">
        <f>VLOOKUP(tbINPUT[[#This Row],[Nama Lengkap]],Data!$B:$D,2,0)</f>
        <v>Tukang</v>
      </c>
      <c r="F25" s="26">
        <v>0.3125</v>
      </c>
      <c r="G25" s="26">
        <v>0.66666666666666696</v>
      </c>
      <c r="H25" s="26">
        <f>tbINPUT[[#This Row],[Keluar]]-tbINPUT[[#This Row],[Masuk]]+IF(tbINPUT[[#This Row],[Masuk]]&gt;tbINPUT[[#This Row],[Keluar]],1)</f>
        <v>0.35416666666666696</v>
      </c>
      <c r="I25" s="42">
        <f>VLOOKUP(tbINPUT[[#This Row],[Nama Lengkap]],Data!B:D,3,0)</f>
        <v>150000</v>
      </c>
      <c r="J25" s="23"/>
      <c r="K25" s="24">
        <f t="shared" si="1"/>
        <v>43320</v>
      </c>
      <c r="L25" s="56" t="str">
        <f>IF(AND(tbINPUT[[#This Row],[Helper]]&gt;=PERMINGGU!$B$2,tbINPUT[[#This Row],[Helper]]&lt;=PERMINGGU!$B$3),COUNT($L$3:L24)+1,"")</f>
        <v/>
      </c>
    </row>
    <row r="26" spans="1:12" x14ac:dyDescent="0.25">
      <c r="A26" s="29" t="str">
        <f>IF(LEN(tbINPUT[[#This Row],[Hari]]),COUNT($A$3:A25)+1,"")</f>
        <v/>
      </c>
      <c r="B26" s="24"/>
      <c r="C26" s="25"/>
      <c r="D26" s="23" t="s">
        <v>30</v>
      </c>
      <c r="E26" s="23" t="str">
        <f>VLOOKUP(tbINPUT[[#This Row],[Nama Lengkap]],Data!$B:$D,2,0)</f>
        <v>Kenek</v>
      </c>
      <c r="F26" s="26">
        <v>0.3125</v>
      </c>
      <c r="G26" s="26">
        <v>0.66666666666666696</v>
      </c>
      <c r="H26" s="26">
        <f>tbINPUT[[#This Row],[Keluar]]-tbINPUT[[#This Row],[Masuk]]+IF(tbINPUT[[#This Row],[Masuk]]&gt;tbINPUT[[#This Row],[Keluar]],1)</f>
        <v>0.35416666666666696</v>
      </c>
      <c r="I26" s="42">
        <f>VLOOKUP(tbINPUT[[#This Row],[Nama Lengkap]],Data!B:D,3,0)</f>
        <v>120000</v>
      </c>
      <c r="J26" s="23"/>
      <c r="K26" s="24">
        <f t="shared" si="1"/>
        <v>43320</v>
      </c>
      <c r="L26" s="56" t="str">
        <f>IF(AND(tbINPUT[[#This Row],[Helper]]&gt;=PERMINGGU!$B$2,tbINPUT[[#This Row],[Helper]]&lt;=PERMINGGU!$B$3),COUNT($L$3:L25)+1,"")</f>
        <v/>
      </c>
    </row>
    <row r="27" spans="1:12" x14ac:dyDescent="0.25">
      <c r="A27" s="29">
        <f>IF(LEN(tbINPUT[[#This Row],[Hari]]),COUNT($A$3:A26)+1,"")</f>
        <v>9</v>
      </c>
      <c r="B27" s="24" t="s">
        <v>17</v>
      </c>
      <c r="C27" s="25">
        <v>43321</v>
      </c>
      <c r="D27" s="23" t="s">
        <v>13</v>
      </c>
      <c r="E27" s="23" t="str">
        <f>VLOOKUP(tbINPUT[[#This Row],[Nama Lengkap]],Data!$B:$D,2,0)</f>
        <v>Tukang</v>
      </c>
      <c r="F27" s="26">
        <v>0.3125</v>
      </c>
      <c r="G27" s="26">
        <v>0.66666666666666696</v>
      </c>
      <c r="H27" s="26">
        <f>tbINPUT[[#This Row],[Keluar]]-tbINPUT[[#This Row],[Masuk]]+IF(tbINPUT[[#This Row],[Masuk]]&gt;tbINPUT[[#This Row],[Keluar]],1)</f>
        <v>0.35416666666666696</v>
      </c>
      <c r="I27" s="42">
        <f>VLOOKUP(tbINPUT[[#This Row],[Nama Lengkap]],Data!B:D,3,0)</f>
        <v>150000</v>
      </c>
      <c r="J27" s="23"/>
      <c r="K27" s="24">
        <f t="shared" si="1"/>
        <v>43321</v>
      </c>
      <c r="L27" s="56" t="str">
        <f>IF(AND(tbINPUT[[#This Row],[Helper]]&gt;=PERMINGGU!$B$2,tbINPUT[[#This Row],[Helper]]&lt;=PERMINGGU!$B$3),COUNT($L$3:L26)+1,"")</f>
        <v/>
      </c>
    </row>
    <row r="28" spans="1:12" x14ac:dyDescent="0.25">
      <c r="A28" s="29" t="str">
        <f>IF(LEN(tbINPUT[[#This Row],[Hari]]),COUNT($A$3:A27)+1,"")</f>
        <v/>
      </c>
      <c r="B28" s="24"/>
      <c r="C28" s="25"/>
      <c r="D28" s="23" t="s">
        <v>16</v>
      </c>
      <c r="E28" s="23" t="str">
        <f>VLOOKUP(tbINPUT[[#This Row],[Nama Lengkap]],Data!$B:$D,2,0)</f>
        <v>Kenek</v>
      </c>
      <c r="F28" s="26">
        <v>0.29861111111111099</v>
      </c>
      <c r="G28" s="26">
        <v>0.66666666666666696</v>
      </c>
      <c r="H28" s="26">
        <f>tbINPUT[[#This Row],[Keluar]]-tbINPUT[[#This Row],[Masuk]]+IF(tbINPUT[[#This Row],[Masuk]]&gt;tbINPUT[[#This Row],[Keluar]],1)</f>
        <v>0.36805555555555597</v>
      </c>
      <c r="I28" s="42">
        <f>VLOOKUP(tbINPUT[[#This Row],[Nama Lengkap]],Data!B:D,3,0)</f>
        <v>120000</v>
      </c>
      <c r="J28" s="23"/>
      <c r="K28" s="24">
        <f t="shared" si="1"/>
        <v>43321</v>
      </c>
      <c r="L28" s="56" t="str">
        <f>IF(AND(tbINPUT[[#This Row],[Helper]]&gt;=PERMINGGU!$B$2,tbINPUT[[#This Row],[Helper]]&lt;=PERMINGGU!$B$3),COUNT($L$3:L27)+1,"")</f>
        <v/>
      </c>
    </row>
    <row r="29" spans="1:12" x14ac:dyDescent="0.25">
      <c r="A29" s="29" t="str">
        <f>IF(LEN(tbINPUT[[#This Row],[Hari]]),COUNT($A$3:A28)+1,"")</f>
        <v/>
      </c>
      <c r="B29" s="24"/>
      <c r="C29" s="25"/>
      <c r="D29" s="23" t="s">
        <v>20</v>
      </c>
      <c r="E29" s="23" t="str">
        <f>VLOOKUP(tbINPUT[[#This Row],[Nama Lengkap]],Data!$B:$D,2,0)</f>
        <v>Tukang</v>
      </c>
      <c r="F29" s="26">
        <v>0.3125</v>
      </c>
      <c r="G29" s="26">
        <v>0.66666666666666696</v>
      </c>
      <c r="H29" s="26">
        <f>tbINPUT[[#This Row],[Keluar]]-tbINPUT[[#This Row],[Masuk]]+IF(tbINPUT[[#This Row],[Masuk]]&gt;tbINPUT[[#This Row],[Keluar]],1)</f>
        <v>0.35416666666666696</v>
      </c>
      <c r="I29" s="42">
        <f>VLOOKUP(tbINPUT[[#This Row],[Nama Lengkap]],Data!B:D,3,0)</f>
        <v>150000</v>
      </c>
      <c r="J29" s="23"/>
      <c r="K29" s="24">
        <f t="shared" si="1"/>
        <v>43321</v>
      </c>
      <c r="L29" s="56" t="str">
        <f>IF(AND(tbINPUT[[#This Row],[Helper]]&gt;=PERMINGGU!$B$2,tbINPUT[[#This Row],[Helper]]&lt;=PERMINGGU!$B$3),COUNT($L$3:L28)+1,"")</f>
        <v/>
      </c>
    </row>
    <row r="30" spans="1:12" x14ac:dyDescent="0.25">
      <c r="A30" s="29" t="str">
        <f>IF(LEN(tbINPUT[[#This Row],[Hari]]),COUNT($A$3:A29)+1,"")</f>
        <v/>
      </c>
      <c r="B30" s="24"/>
      <c r="C30" s="25"/>
      <c r="D30" s="23" t="s">
        <v>30</v>
      </c>
      <c r="E30" s="23" t="str">
        <f>VLOOKUP(tbINPUT[[#This Row],[Nama Lengkap]],Data!$B:$D,2,0)</f>
        <v>Kenek</v>
      </c>
      <c r="F30" s="26">
        <v>0.3125</v>
      </c>
      <c r="G30" s="26">
        <v>0.66666666666666696</v>
      </c>
      <c r="H30" s="26">
        <f>tbINPUT[[#This Row],[Keluar]]-tbINPUT[[#This Row],[Masuk]]+IF(tbINPUT[[#This Row],[Masuk]]&gt;tbINPUT[[#This Row],[Keluar]],1)</f>
        <v>0.35416666666666696</v>
      </c>
      <c r="I30" s="42">
        <f>VLOOKUP(tbINPUT[[#This Row],[Nama Lengkap]],Data!B:D,3,0)</f>
        <v>120000</v>
      </c>
      <c r="J30" s="23"/>
      <c r="K30" s="24">
        <f t="shared" si="1"/>
        <v>43321</v>
      </c>
      <c r="L30" s="56" t="str">
        <f>IF(AND(tbINPUT[[#This Row],[Helper]]&gt;=PERMINGGU!$B$2,tbINPUT[[#This Row],[Helper]]&lt;=PERMINGGU!$B$3),COUNT($L$3:L29)+1,"")</f>
        <v/>
      </c>
    </row>
    <row r="31" spans="1:12" x14ac:dyDescent="0.25">
      <c r="A31" s="29">
        <f>IF(LEN(tbINPUT[[#This Row],[Hari]]),COUNT($A$3:A30)+1,"")</f>
        <v>10</v>
      </c>
      <c r="B31" s="24" t="s">
        <v>19</v>
      </c>
      <c r="C31" s="25">
        <v>43322</v>
      </c>
      <c r="D31" s="23" t="s">
        <v>13</v>
      </c>
      <c r="E31" s="23" t="str">
        <f>VLOOKUP(tbINPUT[[#This Row],[Nama Lengkap]],Data!$B:$D,2,0)</f>
        <v>Tukang</v>
      </c>
      <c r="F31" s="26">
        <v>0.3125</v>
      </c>
      <c r="G31" s="26">
        <v>0.66666666666666696</v>
      </c>
      <c r="H31" s="26">
        <f>tbINPUT[[#This Row],[Keluar]]-tbINPUT[[#This Row],[Masuk]]+IF(tbINPUT[[#This Row],[Masuk]]&gt;tbINPUT[[#This Row],[Keluar]],1)</f>
        <v>0.35416666666666696</v>
      </c>
      <c r="I31" s="42">
        <f>VLOOKUP(tbINPUT[[#This Row],[Nama Lengkap]],Data!B:D,3,0)</f>
        <v>150000</v>
      </c>
      <c r="J31" s="23"/>
      <c r="K31" s="24">
        <f t="shared" si="1"/>
        <v>43322</v>
      </c>
      <c r="L31" s="56" t="str">
        <f>IF(AND(tbINPUT[[#This Row],[Helper]]&gt;=PERMINGGU!$B$2,tbINPUT[[#This Row],[Helper]]&lt;=PERMINGGU!$B$3),COUNT($L$3:L30)+1,"")</f>
        <v/>
      </c>
    </row>
    <row r="32" spans="1:12" x14ac:dyDescent="0.25">
      <c r="A32" s="29" t="str">
        <f>IF(LEN(tbINPUT[[#This Row],[Hari]]),COUNT($A$3:A31)+1,"")</f>
        <v/>
      </c>
      <c r="B32" s="24"/>
      <c r="C32" s="25"/>
      <c r="D32" s="23" t="s">
        <v>16</v>
      </c>
      <c r="E32" s="23" t="str">
        <f>VLOOKUP(tbINPUT[[#This Row],[Nama Lengkap]],Data!$B:$D,2,0)</f>
        <v>Kenek</v>
      </c>
      <c r="F32" s="26">
        <v>0.29166666666666702</v>
      </c>
      <c r="G32" s="26">
        <v>0.66666666666666696</v>
      </c>
      <c r="H32" s="26">
        <f>tbINPUT[[#This Row],[Keluar]]-tbINPUT[[#This Row],[Masuk]]+IF(tbINPUT[[#This Row],[Masuk]]&gt;tbINPUT[[#This Row],[Keluar]],1)</f>
        <v>0.37499999999999994</v>
      </c>
      <c r="I32" s="42">
        <f>VLOOKUP(tbINPUT[[#This Row],[Nama Lengkap]],Data!B:D,3,0)</f>
        <v>120000</v>
      </c>
      <c r="J32" s="23"/>
      <c r="K32" s="24">
        <f t="shared" si="1"/>
        <v>43322</v>
      </c>
      <c r="L32" s="56" t="str">
        <f>IF(AND(tbINPUT[[#This Row],[Helper]]&gt;=PERMINGGU!$B$2,tbINPUT[[#This Row],[Helper]]&lt;=PERMINGGU!$B$3),COUNT($L$3:L31)+1,"")</f>
        <v/>
      </c>
    </row>
    <row r="33" spans="1:12" x14ac:dyDescent="0.25">
      <c r="A33" s="29" t="str">
        <f>IF(LEN(tbINPUT[[#This Row],[Hari]]),COUNT($A$3:A32)+1,"")</f>
        <v/>
      </c>
      <c r="B33" s="24"/>
      <c r="C33" s="25"/>
      <c r="D33" s="23" t="s">
        <v>20</v>
      </c>
      <c r="E33" s="23" t="str">
        <f>VLOOKUP(tbINPUT[[#This Row],[Nama Lengkap]],Data!$B:$D,2,0)</f>
        <v>Tukang</v>
      </c>
      <c r="F33" s="26">
        <v>0.3125</v>
      </c>
      <c r="G33" s="26">
        <v>0.66666666666666696</v>
      </c>
      <c r="H33" s="26">
        <f>tbINPUT[[#This Row],[Keluar]]-tbINPUT[[#This Row],[Masuk]]+IF(tbINPUT[[#This Row],[Masuk]]&gt;tbINPUT[[#This Row],[Keluar]],1)</f>
        <v>0.35416666666666696</v>
      </c>
      <c r="I33" s="42">
        <f>VLOOKUP(tbINPUT[[#This Row],[Nama Lengkap]],Data!B:D,3,0)</f>
        <v>150000</v>
      </c>
      <c r="J33" s="23"/>
      <c r="K33" s="24">
        <f t="shared" si="1"/>
        <v>43322</v>
      </c>
      <c r="L33" s="56" t="str">
        <f>IF(AND(tbINPUT[[#This Row],[Helper]]&gt;=PERMINGGU!$B$2,tbINPUT[[#This Row],[Helper]]&lt;=PERMINGGU!$B$3),COUNT($L$3:L32)+1,"")</f>
        <v/>
      </c>
    </row>
    <row r="34" spans="1:12" x14ac:dyDescent="0.25">
      <c r="A34" s="29" t="str">
        <f>IF(LEN(tbINPUT[[#This Row],[Hari]]),COUNT($A$3:A33)+1,"")</f>
        <v/>
      </c>
      <c r="B34" s="24"/>
      <c r="C34" s="25"/>
      <c r="D34" s="23" t="s">
        <v>30</v>
      </c>
      <c r="E34" s="23" t="str">
        <f>VLOOKUP(tbINPUT[[#This Row],[Nama Lengkap]],Data!$B:$D,2,0)</f>
        <v>Kenek</v>
      </c>
      <c r="F34" s="26">
        <v>0.3125</v>
      </c>
      <c r="G34" s="26">
        <v>0.66666666666666696</v>
      </c>
      <c r="H34" s="26">
        <f>tbINPUT[[#This Row],[Keluar]]-tbINPUT[[#This Row],[Masuk]]+IF(tbINPUT[[#This Row],[Masuk]]&gt;tbINPUT[[#This Row],[Keluar]],1)</f>
        <v>0.35416666666666696</v>
      </c>
      <c r="I34" s="42">
        <f>VLOOKUP(tbINPUT[[#This Row],[Nama Lengkap]],Data!B:D,3,0)</f>
        <v>120000</v>
      </c>
      <c r="J34" s="23"/>
      <c r="K34" s="24">
        <f t="shared" si="1"/>
        <v>43322</v>
      </c>
      <c r="L34" s="56" t="str">
        <f>IF(AND(tbINPUT[[#This Row],[Helper]]&gt;=PERMINGGU!$B$2,tbINPUT[[#This Row],[Helper]]&lt;=PERMINGGU!$B$3),COUNT($L$3:L33)+1,"")</f>
        <v/>
      </c>
    </row>
    <row r="35" spans="1:12" x14ac:dyDescent="0.25">
      <c r="A35" s="29">
        <f>IF(LEN(tbINPUT[[#This Row],[Hari]]),COUNT($A$3:A34)+1,"")</f>
        <v>11</v>
      </c>
      <c r="B35" s="24" t="s">
        <v>21</v>
      </c>
      <c r="C35" s="25">
        <v>43323</v>
      </c>
      <c r="D35" s="23" t="s">
        <v>13</v>
      </c>
      <c r="E35" s="23" t="str">
        <f>VLOOKUP(tbINPUT[[#This Row],[Nama Lengkap]],Data!$B:$D,2,0)</f>
        <v>Tukang</v>
      </c>
      <c r="F35" s="26">
        <v>0.3125</v>
      </c>
      <c r="G35" s="26">
        <v>0.66666666666666696</v>
      </c>
      <c r="H35" s="26">
        <f>tbINPUT[[#This Row],[Keluar]]-tbINPUT[[#This Row],[Masuk]]+IF(tbINPUT[[#This Row],[Masuk]]&gt;tbINPUT[[#This Row],[Keluar]],1)</f>
        <v>0.35416666666666696</v>
      </c>
      <c r="I35" s="42">
        <f>VLOOKUP(tbINPUT[[#This Row],[Nama Lengkap]],Data!B:D,3,0)</f>
        <v>150000</v>
      </c>
      <c r="J35" s="23"/>
      <c r="K35" s="24">
        <f t="shared" si="1"/>
        <v>43323</v>
      </c>
      <c r="L35" s="56" t="str">
        <f>IF(AND(tbINPUT[[#This Row],[Helper]]&gt;=PERMINGGU!$B$2,tbINPUT[[#This Row],[Helper]]&lt;=PERMINGGU!$B$3),COUNT($L$3:L34)+1,"")</f>
        <v/>
      </c>
    </row>
    <row r="36" spans="1:12" x14ac:dyDescent="0.25">
      <c r="A36" s="29" t="str">
        <f>IF(LEN(tbINPUT[[#This Row],[Hari]]),COUNT($A$3:A35)+1,"")</f>
        <v/>
      </c>
      <c r="B36" s="24"/>
      <c r="C36" s="25"/>
      <c r="D36" s="23" t="s">
        <v>16</v>
      </c>
      <c r="E36" s="23" t="str">
        <f>VLOOKUP(tbINPUT[[#This Row],[Nama Lengkap]],Data!$B:$D,2,0)</f>
        <v>Kenek</v>
      </c>
      <c r="F36" s="26">
        <v>0.29930555555555599</v>
      </c>
      <c r="G36" s="26">
        <v>0.66666666666666696</v>
      </c>
      <c r="H36" s="26">
        <f>tbINPUT[[#This Row],[Keluar]]-tbINPUT[[#This Row],[Masuk]]+IF(tbINPUT[[#This Row],[Masuk]]&gt;tbINPUT[[#This Row],[Keluar]],1)</f>
        <v>0.36736111111111097</v>
      </c>
      <c r="I36" s="42">
        <f>VLOOKUP(tbINPUT[[#This Row],[Nama Lengkap]],Data!B:D,3,0)</f>
        <v>120000</v>
      </c>
      <c r="J36" s="23"/>
      <c r="K36" s="24">
        <f t="shared" si="1"/>
        <v>43323</v>
      </c>
      <c r="L36" s="56" t="str">
        <f>IF(AND(tbINPUT[[#This Row],[Helper]]&gt;=PERMINGGU!$B$2,tbINPUT[[#This Row],[Helper]]&lt;=PERMINGGU!$B$3),COUNT($L$3:L35)+1,"")</f>
        <v/>
      </c>
    </row>
    <row r="37" spans="1:12" x14ac:dyDescent="0.25">
      <c r="A37" s="29" t="str">
        <f>IF(LEN(tbINPUT[[#This Row],[Hari]]),COUNT($A$3:A36)+1,"")</f>
        <v/>
      </c>
      <c r="B37" s="24"/>
      <c r="C37" s="25"/>
      <c r="D37" s="23" t="s">
        <v>20</v>
      </c>
      <c r="E37" s="23" t="str">
        <f>VLOOKUP(tbINPUT[[#This Row],[Nama Lengkap]],Data!$B:$D,2,0)</f>
        <v>Tukang</v>
      </c>
      <c r="F37" s="26">
        <v>0.3125</v>
      </c>
      <c r="G37" s="26">
        <v>0.66666666666666696</v>
      </c>
      <c r="H37" s="26">
        <f>tbINPUT[[#This Row],[Keluar]]-tbINPUT[[#This Row],[Masuk]]+IF(tbINPUT[[#This Row],[Masuk]]&gt;tbINPUT[[#This Row],[Keluar]],1)</f>
        <v>0.35416666666666696</v>
      </c>
      <c r="I37" s="42">
        <f>VLOOKUP(tbINPUT[[#This Row],[Nama Lengkap]],Data!B:D,3,0)</f>
        <v>150000</v>
      </c>
      <c r="J37" s="23"/>
      <c r="K37" s="24">
        <f t="shared" si="1"/>
        <v>43323</v>
      </c>
      <c r="L37" s="56" t="str">
        <f>IF(AND(tbINPUT[[#This Row],[Helper]]&gt;=PERMINGGU!$B$2,tbINPUT[[#This Row],[Helper]]&lt;=PERMINGGU!$B$3),COUNT($L$3:L36)+1,"")</f>
        <v/>
      </c>
    </row>
    <row r="38" spans="1:12" x14ac:dyDescent="0.25">
      <c r="A38" s="29" t="str">
        <f>IF(LEN(tbINPUT[[#This Row],[Hari]]),COUNT($A$3:A37)+1,"")</f>
        <v/>
      </c>
      <c r="B38" s="24"/>
      <c r="C38" s="25"/>
      <c r="D38" s="23" t="s">
        <v>30</v>
      </c>
      <c r="E38" s="23" t="str">
        <f>VLOOKUP(tbINPUT[[#This Row],[Nama Lengkap]],Data!$B:$D,2,0)</f>
        <v>Kenek</v>
      </c>
      <c r="F38" s="26">
        <v>0.31597222222222199</v>
      </c>
      <c r="G38" s="26">
        <v>0.66666666666666696</v>
      </c>
      <c r="H38" s="26">
        <f>tbINPUT[[#This Row],[Keluar]]-tbINPUT[[#This Row],[Masuk]]+IF(tbINPUT[[#This Row],[Masuk]]&gt;tbINPUT[[#This Row],[Keluar]],1)</f>
        <v>0.35069444444444497</v>
      </c>
      <c r="I38" s="42">
        <f>VLOOKUP(tbINPUT[[#This Row],[Nama Lengkap]],Data!B:D,3,0)</f>
        <v>120000</v>
      </c>
      <c r="J38" s="23"/>
      <c r="K38" s="24">
        <f t="shared" si="1"/>
        <v>43323</v>
      </c>
      <c r="L38" s="56" t="str">
        <f>IF(AND(tbINPUT[[#This Row],[Helper]]&gt;=PERMINGGU!$B$2,tbINPUT[[#This Row],[Helper]]&lt;=PERMINGGU!$B$3),COUNT($L$3:L37)+1,"")</f>
        <v/>
      </c>
    </row>
    <row r="39" spans="1:12" x14ac:dyDescent="0.25">
      <c r="A39" s="29">
        <f>IF(LEN(tbINPUT[[#This Row],[Hari]]),COUNT($A$3:A38)+1,"")</f>
        <v>12</v>
      </c>
      <c r="B39" s="24" t="s">
        <v>29</v>
      </c>
      <c r="C39" s="25">
        <v>43325</v>
      </c>
      <c r="D39" s="23" t="s">
        <v>13</v>
      </c>
      <c r="E39" s="23" t="str">
        <f>VLOOKUP(tbINPUT[[#This Row],[Nama Lengkap]],Data!$B:$D,2,0)</f>
        <v>Tukang</v>
      </c>
      <c r="F39" s="26">
        <v>0.30277777777777798</v>
      </c>
      <c r="G39" s="26">
        <v>0.66666666666666696</v>
      </c>
      <c r="H39" s="26">
        <f>tbINPUT[[#This Row],[Keluar]]-tbINPUT[[#This Row],[Masuk]]+IF(tbINPUT[[#This Row],[Masuk]]&gt;tbINPUT[[#This Row],[Keluar]],1)</f>
        <v>0.36388888888888898</v>
      </c>
      <c r="I39" s="42">
        <f>VLOOKUP(tbINPUT[[#This Row],[Nama Lengkap]],Data!B:D,3,0)</f>
        <v>150000</v>
      </c>
      <c r="J39" s="23"/>
      <c r="K39" s="24">
        <f t="shared" ref="K39:K52" si="2">IF(LEN(C39),C39,K38)</f>
        <v>43325</v>
      </c>
      <c r="L39" s="56">
        <f>IF(AND(tbINPUT[[#This Row],[Helper]]&gt;=PERMINGGU!$B$2,tbINPUT[[#This Row],[Helper]]&lt;=PERMINGGU!$B$3),COUNT($L$3:L38)+1,"")</f>
        <v>1</v>
      </c>
    </row>
    <row r="40" spans="1:12" x14ac:dyDescent="0.25">
      <c r="A40" s="29" t="str">
        <f>IF(LEN(tbINPUT[[#This Row],[Hari]]),COUNT($A$3:A39)+1,"")</f>
        <v/>
      </c>
      <c r="B40" s="24"/>
      <c r="C40" s="25"/>
      <c r="D40" s="23" t="s">
        <v>16</v>
      </c>
      <c r="E40" s="23" t="str">
        <f>VLOOKUP(tbINPUT[[#This Row],[Nama Lengkap]],Data!$B:$D,2,0)</f>
        <v>Kenek</v>
      </c>
      <c r="F40" s="26">
        <v>0.29861111111111099</v>
      </c>
      <c r="G40" s="26">
        <v>0.66666666666666696</v>
      </c>
      <c r="H40" s="26">
        <f>tbINPUT[[#This Row],[Keluar]]-tbINPUT[[#This Row],[Masuk]]+IF(tbINPUT[[#This Row],[Masuk]]&gt;tbINPUT[[#This Row],[Keluar]],1)</f>
        <v>0.36805555555555597</v>
      </c>
      <c r="I40" s="42">
        <f>VLOOKUP(tbINPUT[[#This Row],[Nama Lengkap]],Data!B:D,3,0)</f>
        <v>120000</v>
      </c>
      <c r="J40" s="23"/>
      <c r="K40" s="24">
        <f t="shared" si="2"/>
        <v>43325</v>
      </c>
      <c r="L40" s="56">
        <f>IF(AND(tbINPUT[[#This Row],[Helper]]&gt;=PERMINGGU!$B$2,tbINPUT[[#This Row],[Helper]]&lt;=PERMINGGU!$B$3),COUNT($L$3:L39)+1,"")</f>
        <v>2</v>
      </c>
    </row>
    <row r="41" spans="1:12" x14ac:dyDescent="0.25">
      <c r="A41" s="29" t="str">
        <f>IF(LEN(tbINPUT[[#This Row],[Hari]]),COUNT($A$3:A40)+1,"")</f>
        <v/>
      </c>
      <c r="B41" s="24"/>
      <c r="C41" s="25"/>
      <c r="D41" s="23" t="s">
        <v>30</v>
      </c>
      <c r="E41" s="23" t="str">
        <f>VLOOKUP(tbINPUT[[#This Row],[Nama Lengkap]],Data!$B:$D,2,0)</f>
        <v>Kenek</v>
      </c>
      <c r="F41" s="26">
        <v>0.32291666666666702</v>
      </c>
      <c r="G41" s="26">
        <v>0.66666666666666696</v>
      </c>
      <c r="H41" s="26">
        <f>tbINPUT[[#This Row],[Keluar]]-tbINPUT[[#This Row],[Masuk]]+IF(tbINPUT[[#This Row],[Masuk]]&gt;tbINPUT[[#This Row],[Keluar]],1)</f>
        <v>0.34374999999999994</v>
      </c>
      <c r="I41" s="42">
        <f>VLOOKUP(tbINPUT[[#This Row],[Nama Lengkap]],Data!B:D,3,0)</f>
        <v>120000</v>
      </c>
      <c r="J41" s="23"/>
      <c r="K41" s="24">
        <f t="shared" si="2"/>
        <v>43325</v>
      </c>
      <c r="L41" s="56">
        <f>IF(AND(tbINPUT[[#This Row],[Helper]]&gt;=PERMINGGU!$B$2,tbINPUT[[#This Row],[Helper]]&lt;=PERMINGGU!$B$3),COUNT($L$3:L40)+1,"")</f>
        <v>3</v>
      </c>
    </row>
    <row r="42" spans="1:12" x14ac:dyDescent="0.25">
      <c r="A42" s="29">
        <f>IF(LEN(tbINPUT[[#This Row],[Hari]]),COUNT($A$3:A41)+1,"")</f>
        <v>13</v>
      </c>
      <c r="B42" s="24" t="s">
        <v>12</v>
      </c>
      <c r="C42" s="25">
        <v>43326</v>
      </c>
      <c r="D42" s="23" t="s">
        <v>13</v>
      </c>
      <c r="E42" s="23" t="str">
        <f>VLOOKUP(tbINPUT[[#This Row],[Nama Lengkap]],Data!$B:$D,2,0)</f>
        <v>Tukang</v>
      </c>
      <c r="F42" s="26">
        <v>0.30277777777777798</v>
      </c>
      <c r="G42" s="26">
        <v>0.66666666666666696</v>
      </c>
      <c r="H42" s="26">
        <f>tbINPUT[[#This Row],[Keluar]]-tbINPUT[[#This Row],[Masuk]]+IF(tbINPUT[[#This Row],[Masuk]]&gt;tbINPUT[[#This Row],[Keluar]],1)</f>
        <v>0.36388888888888898</v>
      </c>
      <c r="I42" s="42">
        <f>VLOOKUP(tbINPUT[[#This Row],[Nama Lengkap]],Data!B:D,3,0)</f>
        <v>150000</v>
      </c>
      <c r="J42" s="23"/>
      <c r="K42" s="24">
        <f t="shared" si="2"/>
        <v>43326</v>
      </c>
      <c r="L42" s="56">
        <f>IF(AND(tbINPUT[[#This Row],[Helper]]&gt;=PERMINGGU!$B$2,tbINPUT[[#This Row],[Helper]]&lt;=PERMINGGU!$B$3),COUNT($L$3:L41)+1,"")</f>
        <v>4</v>
      </c>
    </row>
    <row r="43" spans="1:12" x14ac:dyDescent="0.25">
      <c r="A43" s="29" t="str">
        <f>IF(LEN(tbINPUT[[#This Row],[Hari]]),COUNT($A$3:A42)+1,"")</f>
        <v/>
      </c>
      <c r="B43" s="24"/>
      <c r="C43" s="25"/>
      <c r="D43" s="23" t="s">
        <v>16</v>
      </c>
      <c r="E43" s="23" t="str">
        <f>VLOOKUP(tbINPUT[[#This Row],[Nama Lengkap]],Data!$B:$D,2,0)</f>
        <v>Kenek</v>
      </c>
      <c r="F43" s="26">
        <v>0.30277777777777798</v>
      </c>
      <c r="G43" s="26">
        <v>0.66666666666666696</v>
      </c>
      <c r="H43" s="26">
        <f>tbINPUT[[#This Row],[Keluar]]-tbINPUT[[#This Row],[Masuk]]+IF(tbINPUT[[#This Row],[Masuk]]&gt;tbINPUT[[#This Row],[Keluar]],1)</f>
        <v>0.36388888888888898</v>
      </c>
      <c r="I43" s="42">
        <f>VLOOKUP(tbINPUT[[#This Row],[Nama Lengkap]],Data!B:D,3,0)</f>
        <v>120000</v>
      </c>
      <c r="J43" s="23"/>
      <c r="K43" s="24">
        <f t="shared" si="2"/>
        <v>43326</v>
      </c>
      <c r="L43" s="56">
        <f>IF(AND(tbINPUT[[#This Row],[Helper]]&gt;=PERMINGGU!$B$2,tbINPUT[[#This Row],[Helper]]&lt;=PERMINGGU!$B$3),COUNT($L$3:L42)+1,"")</f>
        <v>5</v>
      </c>
    </row>
    <row r="44" spans="1:12" x14ac:dyDescent="0.25">
      <c r="A44" s="29" t="str">
        <f>IF(LEN(tbINPUT[[#This Row],[Hari]]),COUNT($A$3:A43)+1,"")</f>
        <v/>
      </c>
      <c r="B44" s="24"/>
      <c r="C44" s="25"/>
      <c r="D44" s="23" t="s">
        <v>30</v>
      </c>
      <c r="E44" s="23" t="str">
        <f>VLOOKUP(tbINPUT[[#This Row],[Nama Lengkap]],Data!$B:$D,2,0)</f>
        <v>Kenek</v>
      </c>
      <c r="F44" s="26">
        <v>0.31597222222222199</v>
      </c>
      <c r="G44" s="26">
        <v>0.66666666666666696</v>
      </c>
      <c r="H44" s="26">
        <f>tbINPUT[[#This Row],[Keluar]]-tbINPUT[[#This Row],[Masuk]]+IF(tbINPUT[[#This Row],[Masuk]]&gt;tbINPUT[[#This Row],[Keluar]],1)</f>
        <v>0.35069444444444497</v>
      </c>
      <c r="I44" s="42">
        <f>VLOOKUP(tbINPUT[[#This Row],[Nama Lengkap]],Data!B:D,3,0)</f>
        <v>120000</v>
      </c>
      <c r="J44" s="23"/>
      <c r="K44" s="24">
        <f t="shared" si="2"/>
        <v>43326</v>
      </c>
      <c r="L44" s="56">
        <f>IF(AND(tbINPUT[[#This Row],[Helper]]&gt;=PERMINGGU!$B$2,tbINPUT[[#This Row],[Helper]]&lt;=PERMINGGU!$B$3),COUNT($L$3:L43)+1,"")</f>
        <v>6</v>
      </c>
    </row>
    <row r="45" spans="1:12" x14ac:dyDescent="0.25">
      <c r="A45" s="29">
        <f>IF(LEN(tbINPUT[[#This Row],[Hari]]),COUNT($A$3:A44)+1,"")</f>
        <v>14</v>
      </c>
      <c r="B45" s="24" t="s">
        <v>15</v>
      </c>
      <c r="C45" s="25">
        <v>43327</v>
      </c>
      <c r="D45" s="23" t="s">
        <v>13</v>
      </c>
      <c r="E45" s="23" t="str">
        <f>VLOOKUP(tbINPUT[[#This Row],[Nama Lengkap]],Data!$B:$D,2,0)</f>
        <v>Tukang</v>
      </c>
      <c r="F45" s="26">
        <v>0.30555555555555602</v>
      </c>
      <c r="G45" s="26">
        <v>0.66666666666666696</v>
      </c>
      <c r="H45" s="26">
        <f>tbINPUT[[#This Row],[Keluar]]-tbINPUT[[#This Row],[Masuk]]+IF(tbINPUT[[#This Row],[Masuk]]&gt;tbINPUT[[#This Row],[Keluar]],1)</f>
        <v>0.36111111111111094</v>
      </c>
      <c r="I45" s="42">
        <f>VLOOKUP(tbINPUT[[#This Row],[Nama Lengkap]],Data!B:D,3,0)</f>
        <v>150000</v>
      </c>
      <c r="J45" s="23"/>
      <c r="K45" s="24">
        <f t="shared" si="2"/>
        <v>43327</v>
      </c>
      <c r="L45" s="56">
        <f>IF(AND(tbINPUT[[#This Row],[Helper]]&gt;=PERMINGGU!$B$2,tbINPUT[[#This Row],[Helper]]&lt;=PERMINGGU!$B$3),COUNT($L$3:L44)+1,"")</f>
        <v>7</v>
      </c>
    </row>
    <row r="46" spans="1:12" x14ac:dyDescent="0.25">
      <c r="A46" s="29" t="str">
        <f>IF(LEN(tbINPUT[[#This Row],[Hari]]),COUNT($A$3:A45)+1,"")</f>
        <v/>
      </c>
      <c r="B46" s="24"/>
      <c r="C46" s="25"/>
      <c r="D46" s="23" t="s">
        <v>16</v>
      </c>
      <c r="E46" s="23" t="str">
        <f>VLOOKUP(tbINPUT[[#This Row],[Nama Lengkap]],Data!$B:$D,2,0)</f>
        <v>Kenek</v>
      </c>
      <c r="F46" s="26">
        <v>0.297916666666667</v>
      </c>
      <c r="G46" s="26">
        <v>0.66666666666666696</v>
      </c>
      <c r="H46" s="26">
        <f>tbINPUT[[#This Row],[Keluar]]-tbINPUT[[#This Row],[Masuk]]+IF(tbINPUT[[#This Row],[Masuk]]&gt;tbINPUT[[#This Row],[Keluar]],1)</f>
        <v>0.36874999999999997</v>
      </c>
      <c r="I46" s="42">
        <f>VLOOKUP(tbINPUT[[#This Row],[Nama Lengkap]],Data!B:D,3,0)</f>
        <v>120000</v>
      </c>
      <c r="J46" s="23"/>
      <c r="K46" s="24">
        <f t="shared" si="2"/>
        <v>43327</v>
      </c>
      <c r="L46" s="56">
        <f>IF(AND(tbINPUT[[#This Row],[Helper]]&gt;=PERMINGGU!$B$2,tbINPUT[[#This Row],[Helper]]&lt;=PERMINGGU!$B$3),COUNT($L$3:L45)+1,"")</f>
        <v>8</v>
      </c>
    </row>
    <row r="47" spans="1:12" x14ac:dyDescent="0.25">
      <c r="A47" s="29" t="str">
        <f>IF(LEN(tbINPUT[[#This Row],[Hari]]),COUNT($A$3:A46)+1,"")</f>
        <v/>
      </c>
      <c r="B47" s="24"/>
      <c r="C47" s="25"/>
      <c r="D47" s="23" t="s">
        <v>30</v>
      </c>
      <c r="E47" s="23" t="str">
        <f>VLOOKUP(tbINPUT[[#This Row],[Nama Lengkap]],Data!$B:$D,2,0)</f>
        <v>Kenek</v>
      </c>
      <c r="F47" s="26">
        <v>0.3125</v>
      </c>
      <c r="G47" s="26">
        <v>0.66666666666666696</v>
      </c>
      <c r="H47" s="26">
        <f>tbINPUT[[#This Row],[Keluar]]-tbINPUT[[#This Row],[Masuk]]+IF(tbINPUT[[#This Row],[Masuk]]&gt;tbINPUT[[#This Row],[Keluar]],1)</f>
        <v>0.35416666666666696</v>
      </c>
      <c r="I47" s="42">
        <f>VLOOKUP(tbINPUT[[#This Row],[Nama Lengkap]],Data!B:D,3,0)</f>
        <v>120000</v>
      </c>
      <c r="J47" s="23"/>
      <c r="K47" s="24">
        <f t="shared" si="2"/>
        <v>43327</v>
      </c>
      <c r="L47" s="56">
        <f>IF(AND(tbINPUT[[#This Row],[Helper]]&gt;=PERMINGGU!$B$2,tbINPUT[[#This Row],[Helper]]&lt;=PERMINGGU!$B$3),COUNT($L$3:L46)+1,"")</f>
        <v>9</v>
      </c>
    </row>
    <row r="48" spans="1:12" x14ac:dyDescent="0.25">
      <c r="A48" s="29">
        <f>IF(LEN(tbINPUT[[#This Row],[Hari]]),COUNT($A$3:A47)+1,"")</f>
        <v>15</v>
      </c>
      <c r="B48" s="24" t="s">
        <v>17</v>
      </c>
      <c r="C48" s="25">
        <v>43328</v>
      </c>
      <c r="D48" s="23" t="s">
        <v>13</v>
      </c>
      <c r="E48" s="23" t="str">
        <f>VLOOKUP(tbINPUT[[#This Row],[Nama Lengkap]],Data!$B:$D,2,0)</f>
        <v>Tukang</v>
      </c>
      <c r="F48" s="26">
        <v>0.30138888888888898</v>
      </c>
      <c r="G48" s="26">
        <v>0.66666666666666696</v>
      </c>
      <c r="H48" s="26">
        <f>tbINPUT[[#This Row],[Keluar]]-tbINPUT[[#This Row],[Masuk]]+IF(tbINPUT[[#This Row],[Masuk]]&gt;tbINPUT[[#This Row],[Keluar]],1)</f>
        <v>0.36527777777777798</v>
      </c>
      <c r="I48" s="42">
        <f>VLOOKUP(tbINPUT[[#This Row],[Nama Lengkap]],Data!B:D,3,0)</f>
        <v>150000</v>
      </c>
      <c r="J48" s="23"/>
      <c r="K48" s="24">
        <f t="shared" si="2"/>
        <v>43328</v>
      </c>
      <c r="L48" s="56">
        <f>IF(AND(tbINPUT[[#This Row],[Helper]]&gt;=PERMINGGU!$B$2,tbINPUT[[#This Row],[Helper]]&lt;=PERMINGGU!$B$3),COUNT($L$3:L47)+1,"")</f>
        <v>10</v>
      </c>
    </row>
    <row r="49" spans="1:12" x14ac:dyDescent="0.25">
      <c r="A49" s="29" t="str">
        <f>IF(LEN(tbINPUT[[#This Row],[Hari]]),COUNT($A$3:A48)+1,"")</f>
        <v/>
      </c>
      <c r="B49" s="24"/>
      <c r="C49" s="25"/>
      <c r="D49" s="23" t="s">
        <v>16</v>
      </c>
      <c r="E49" s="23" t="str">
        <f>VLOOKUP(tbINPUT[[#This Row],[Nama Lengkap]],Data!$B:$D,2,0)</f>
        <v>Kenek</v>
      </c>
      <c r="F49" s="26">
        <v>0.30138888888888898</v>
      </c>
      <c r="G49" s="26">
        <v>0.66666666666666696</v>
      </c>
      <c r="H49" s="26">
        <f>tbINPUT[[#This Row],[Keluar]]-tbINPUT[[#This Row],[Masuk]]+IF(tbINPUT[[#This Row],[Masuk]]&gt;tbINPUT[[#This Row],[Keluar]],1)</f>
        <v>0.36527777777777798</v>
      </c>
      <c r="I49" s="42">
        <f>VLOOKUP(tbINPUT[[#This Row],[Nama Lengkap]],Data!B:D,3,0)</f>
        <v>120000</v>
      </c>
      <c r="J49" s="23"/>
      <c r="K49" s="24">
        <f t="shared" si="2"/>
        <v>43328</v>
      </c>
      <c r="L49" s="56">
        <f>IF(AND(tbINPUT[[#This Row],[Helper]]&gt;=PERMINGGU!$B$2,tbINPUT[[#This Row],[Helper]]&lt;=PERMINGGU!$B$3),COUNT($L$3:L48)+1,"")</f>
        <v>11</v>
      </c>
    </row>
    <row r="50" spans="1:12" x14ac:dyDescent="0.25">
      <c r="A50" s="29" t="str">
        <f>IF(LEN(tbINPUT[[#This Row],[Hari]]),COUNT($A$3:A49)+1,"")</f>
        <v/>
      </c>
      <c r="B50" s="24"/>
      <c r="C50" s="25"/>
      <c r="D50" s="23" t="s">
        <v>30</v>
      </c>
      <c r="E50" s="23" t="str">
        <f>VLOOKUP(tbINPUT[[#This Row],[Nama Lengkap]],Data!$B:$D,2,0)</f>
        <v>Kenek</v>
      </c>
      <c r="F50" s="26">
        <v>0.3125</v>
      </c>
      <c r="G50" s="26">
        <v>0.66666666666666696</v>
      </c>
      <c r="H50" s="26">
        <f>tbINPUT[[#This Row],[Keluar]]-tbINPUT[[#This Row],[Masuk]]+IF(tbINPUT[[#This Row],[Masuk]]&gt;tbINPUT[[#This Row],[Keluar]],1)</f>
        <v>0.35416666666666696</v>
      </c>
      <c r="I50" s="42">
        <f>VLOOKUP(tbINPUT[[#This Row],[Nama Lengkap]],Data!B:D,3,0)</f>
        <v>120000</v>
      </c>
      <c r="J50" s="23"/>
      <c r="K50" s="24">
        <f t="shared" si="2"/>
        <v>43328</v>
      </c>
      <c r="L50" s="56">
        <f>IF(AND(tbINPUT[[#This Row],[Helper]]&gt;=PERMINGGU!$B$2,tbINPUT[[#This Row],[Helper]]&lt;=PERMINGGU!$B$3),COUNT($L$3:L49)+1,"")</f>
        <v>12</v>
      </c>
    </row>
    <row r="51" spans="1:12" x14ac:dyDescent="0.25">
      <c r="A51" s="29">
        <f>IF(LEN(tbINPUT[[#This Row],[Hari]]),COUNT($A$3:A50)+1,"")</f>
        <v>16</v>
      </c>
      <c r="B51" s="24" t="s">
        <v>21</v>
      </c>
      <c r="C51" s="25">
        <v>43330</v>
      </c>
      <c r="D51" s="23" t="s">
        <v>16</v>
      </c>
      <c r="E51" s="23" t="str">
        <f>VLOOKUP(tbINPUT[[#This Row],[Nama Lengkap]],Data!$B:$D,2,0)</f>
        <v>Kenek</v>
      </c>
      <c r="F51" s="26">
        <v>0.29166666666666702</v>
      </c>
      <c r="G51" s="26">
        <v>0.66666666666666696</v>
      </c>
      <c r="H51" s="26">
        <f>tbINPUT[[#This Row],[Keluar]]-tbINPUT[[#This Row],[Masuk]]+IF(tbINPUT[[#This Row],[Masuk]]&gt;tbINPUT[[#This Row],[Keluar]],1)</f>
        <v>0.37499999999999994</v>
      </c>
      <c r="I51" s="42">
        <f>VLOOKUP(tbINPUT[[#This Row],[Nama Lengkap]],Data!B:D,3,0)</f>
        <v>120000</v>
      </c>
      <c r="J51" s="23"/>
      <c r="K51" s="24">
        <f t="shared" si="2"/>
        <v>43330</v>
      </c>
      <c r="L51" s="56">
        <f>IF(AND(tbINPUT[[#This Row],[Helper]]&gt;=PERMINGGU!$B$2,tbINPUT[[#This Row],[Helper]]&lt;=PERMINGGU!$B$3),COUNT($L$3:L50)+1,"")</f>
        <v>13</v>
      </c>
    </row>
    <row r="52" spans="1:12" x14ac:dyDescent="0.25">
      <c r="A52" s="29" t="str">
        <f>IF(LEN(tbINPUT[[#This Row],[Hari]]),COUNT($A$3:A51)+1,"")</f>
        <v/>
      </c>
      <c r="B52" s="24"/>
      <c r="C52" s="25"/>
      <c r="D52" s="23" t="s">
        <v>30</v>
      </c>
      <c r="E52" s="23" t="str">
        <f>VLOOKUP(tbINPUT[[#This Row],[Nama Lengkap]],Data!$B:$D,2,0)</f>
        <v>Kenek</v>
      </c>
      <c r="F52" s="26">
        <v>0.30902777777777801</v>
      </c>
      <c r="G52" s="26">
        <v>0.66666666666666696</v>
      </c>
      <c r="H52" s="26">
        <f>tbINPUT[[#This Row],[Keluar]]-tbINPUT[[#This Row],[Masuk]]+IF(tbINPUT[[#This Row],[Masuk]]&gt;tbINPUT[[#This Row],[Keluar]],1)</f>
        <v>0.35763888888888895</v>
      </c>
      <c r="I52" s="42">
        <f>VLOOKUP(tbINPUT[[#This Row],[Nama Lengkap]],Data!B:D,3,0)</f>
        <v>120000</v>
      </c>
      <c r="J52" s="23"/>
      <c r="K52" s="24">
        <f t="shared" si="2"/>
        <v>43330</v>
      </c>
      <c r="L52" s="56">
        <f>IF(AND(tbINPUT[[#This Row],[Helper]]&gt;=PERMINGGU!$B$2,tbINPUT[[#This Row],[Helper]]&lt;=PERMINGGU!$B$3),COUNT($L$3:L51)+1,"")</f>
        <v>14</v>
      </c>
    </row>
    <row r="53" spans="1:12" x14ac:dyDescent="0.25">
      <c r="A53" s="29">
        <f>IF(LEN(tbINPUT[[#This Row],[Hari]]),COUNT($A$3:A52)+1,"")</f>
        <v>17</v>
      </c>
      <c r="B53" s="24" t="s">
        <v>29</v>
      </c>
      <c r="C53" s="25">
        <v>43332</v>
      </c>
      <c r="D53" s="23" t="s">
        <v>16</v>
      </c>
      <c r="E53" s="23" t="str">
        <f>VLOOKUP(tbINPUT[[#This Row],[Nama Lengkap]],Data!$B:$D,2,0)</f>
        <v>Kenek</v>
      </c>
      <c r="F53" s="26">
        <v>0.297222222222222</v>
      </c>
      <c r="G53" s="26">
        <v>0.66666666666666696</v>
      </c>
      <c r="H53" s="26">
        <f>tbINPUT[[#This Row],[Keluar]]-tbINPUT[[#This Row],[Masuk]]+IF(tbINPUT[[#This Row],[Masuk]]&gt;tbINPUT[[#This Row],[Keluar]],1)</f>
        <v>0.36944444444444496</v>
      </c>
      <c r="I53" s="42">
        <f>VLOOKUP(tbINPUT[[#This Row],[Nama Lengkap]],Data!B:D,3,0)</f>
        <v>120000</v>
      </c>
      <c r="J53" s="23"/>
      <c r="K53" s="24">
        <f t="shared" ref="K53:K59" si="3">IF(LEN(C53),C53,K52)</f>
        <v>43332</v>
      </c>
      <c r="L53" s="56" t="str">
        <f>IF(AND(tbINPUT[[#This Row],[Helper]]&gt;=PERMINGGU!$B$2,tbINPUT[[#This Row],[Helper]]&lt;=PERMINGGU!$B$3),COUNT($L$3:L52)+1,"")</f>
        <v/>
      </c>
    </row>
    <row r="54" spans="1:12" x14ac:dyDescent="0.25">
      <c r="A54" s="29" t="str">
        <f>IF(LEN(tbINPUT[[#This Row],[Hari]]),COUNT($A$3:A53)+1,"")</f>
        <v/>
      </c>
      <c r="B54" s="24"/>
      <c r="C54" s="25"/>
      <c r="D54" s="23" t="s">
        <v>35</v>
      </c>
      <c r="E54" s="23" t="str">
        <f>VLOOKUP(tbINPUT[[#This Row],[Nama Lengkap]],Data!$B:$D,2,0)</f>
        <v>Kenek</v>
      </c>
      <c r="F54" s="26">
        <v>0.29861111111111099</v>
      </c>
      <c r="G54" s="26">
        <v>0.66666666666666696</v>
      </c>
      <c r="H54" s="26">
        <f>tbINPUT[[#This Row],[Keluar]]-tbINPUT[[#This Row],[Masuk]]+IF(tbINPUT[[#This Row],[Masuk]]&gt;tbINPUT[[#This Row],[Keluar]],1)</f>
        <v>0.36805555555555597</v>
      </c>
      <c r="I54" s="42">
        <f>VLOOKUP(tbINPUT[[#This Row],[Nama Lengkap]],Data!B:D,3,0)</f>
        <v>120000</v>
      </c>
      <c r="J54" s="23"/>
      <c r="K54" s="24">
        <f t="shared" si="3"/>
        <v>43332</v>
      </c>
      <c r="L54" s="56" t="str">
        <f>IF(AND(tbINPUT[[#This Row],[Helper]]&gt;=PERMINGGU!$B$2,tbINPUT[[#This Row],[Helper]]&lt;=PERMINGGU!$B$3),COUNT($L$3:L53)+1,"")</f>
        <v/>
      </c>
    </row>
    <row r="55" spans="1:12" x14ac:dyDescent="0.25">
      <c r="A55" s="29">
        <f>IF(LEN(tbINPUT[[#This Row],[Hari]]),COUNT($A$3:A54)+1,"")</f>
        <v>18</v>
      </c>
      <c r="B55" s="24" t="s">
        <v>12</v>
      </c>
      <c r="C55" s="25">
        <v>43333</v>
      </c>
      <c r="D55" s="23" t="s">
        <v>13</v>
      </c>
      <c r="E55" s="23" t="str">
        <f>VLOOKUP(tbINPUT[[#This Row],[Nama Lengkap]],Data!$B:$D,2,0)</f>
        <v>Tukang</v>
      </c>
      <c r="F55" s="26">
        <v>0.30555555555555602</v>
      </c>
      <c r="G55" s="26">
        <v>0.66666666666666696</v>
      </c>
      <c r="H55" s="26">
        <f>tbINPUT[[#This Row],[Keluar]]-tbINPUT[[#This Row],[Masuk]]+IF(tbINPUT[[#This Row],[Masuk]]&gt;tbINPUT[[#This Row],[Keluar]],1)</f>
        <v>0.36111111111111094</v>
      </c>
      <c r="I55" s="42">
        <f>VLOOKUP(tbINPUT[[#This Row],[Nama Lengkap]],Data!B:D,3,0)</f>
        <v>150000</v>
      </c>
      <c r="J55" s="23"/>
      <c r="K55" s="24">
        <f t="shared" si="3"/>
        <v>43333</v>
      </c>
      <c r="L55" s="56" t="str">
        <f>IF(AND(tbINPUT[[#This Row],[Helper]]&gt;=PERMINGGU!$B$2,tbINPUT[[#This Row],[Helper]]&lt;=PERMINGGU!$B$3),COUNT($L$3:L54)+1,"")</f>
        <v/>
      </c>
    </row>
    <row r="56" spans="1:12" x14ac:dyDescent="0.25">
      <c r="A56" s="29" t="str">
        <f>IF(LEN(tbINPUT[[#This Row],[Hari]]),COUNT($A$3:A55)+1,"")</f>
        <v/>
      </c>
      <c r="B56" s="24"/>
      <c r="C56" s="25"/>
      <c r="D56" s="23" t="s">
        <v>16</v>
      </c>
      <c r="E56" s="23" t="str">
        <f>VLOOKUP(tbINPUT[[#This Row],[Nama Lengkap]],Data!$B:$D,2,0)</f>
        <v>Kenek</v>
      </c>
      <c r="F56" s="26">
        <v>0.30555555555555602</v>
      </c>
      <c r="G56" s="26">
        <v>0.66666666666666696</v>
      </c>
      <c r="H56" s="26">
        <f>tbINPUT[[#This Row],[Keluar]]-tbINPUT[[#This Row],[Masuk]]+IF(tbINPUT[[#This Row],[Masuk]]&gt;tbINPUT[[#This Row],[Keluar]],1)</f>
        <v>0.36111111111111094</v>
      </c>
      <c r="I56" s="42">
        <f>VLOOKUP(tbINPUT[[#This Row],[Nama Lengkap]],Data!B:D,3,0)</f>
        <v>120000</v>
      </c>
      <c r="J56" s="23"/>
      <c r="K56" s="24">
        <f t="shared" si="3"/>
        <v>43333</v>
      </c>
      <c r="L56" s="56" t="str">
        <f>IF(AND(tbINPUT[[#This Row],[Helper]]&gt;=PERMINGGU!$B$2,tbINPUT[[#This Row],[Helper]]&lt;=PERMINGGU!$B$3),COUNT($L$3:L55)+1,"")</f>
        <v/>
      </c>
    </row>
    <row r="57" spans="1:12" x14ac:dyDescent="0.25">
      <c r="A57" s="29" t="str">
        <f>IF(LEN(tbINPUT[[#This Row],[Hari]]),COUNT($A$3:A56)+1,"")</f>
        <v/>
      </c>
      <c r="B57" s="24"/>
      <c r="C57" s="25"/>
      <c r="D57" s="23" t="s">
        <v>35</v>
      </c>
      <c r="E57" s="23" t="str">
        <f>VLOOKUP(tbINPUT[[#This Row],[Nama Lengkap]],Data!$B:$D,2,0)</f>
        <v>Kenek</v>
      </c>
      <c r="F57" s="26">
        <v>0.3125</v>
      </c>
      <c r="G57" s="26">
        <v>0.66666666666666696</v>
      </c>
      <c r="H57" s="26">
        <f>tbINPUT[[#This Row],[Keluar]]-tbINPUT[[#This Row],[Masuk]]+IF(tbINPUT[[#This Row],[Masuk]]&gt;tbINPUT[[#This Row],[Keluar]],1)</f>
        <v>0.35416666666666696</v>
      </c>
      <c r="I57" s="42">
        <f>VLOOKUP(tbINPUT[[#This Row],[Nama Lengkap]],Data!B:D,3,0)</f>
        <v>120000</v>
      </c>
      <c r="J57" s="23"/>
      <c r="K57" s="24">
        <f t="shared" si="3"/>
        <v>43333</v>
      </c>
      <c r="L57" s="56" t="str">
        <f>IF(AND(tbINPUT[[#This Row],[Helper]]&gt;=PERMINGGU!$B$2,tbINPUT[[#This Row],[Helper]]&lt;=PERMINGGU!$B$3),COUNT($L$3:L56)+1,"")</f>
        <v/>
      </c>
    </row>
    <row r="58" spans="1:12" x14ac:dyDescent="0.25">
      <c r="A58" s="29">
        <f>IF(LEN(tbINPUT[[#This Row],[Hari]]),COUNT($A$3:A57)+1,"")</f>
        <v>19</v>
      </c>
      <c r="B58" s="24" t="s">
        <v>19</v>
      </c>
      <c r="C58" s="25">
        <v>43336</v>
      </c>
      <c r="D58" s="23" t="s">
        <v>35</v>
      </c>
      <c r="E58" s="23" t="str">
        <f>VLOOKUP(tbINPUT[[#This Row],[Nama Lengkap]],Data!$B:$D,2,0)</f>
        <v>Kenek</v>
      </c>
      <c r="F58" s="26">
        <v>0.3125</v>
      </c>
      <c r="G58" s="26">
        <v>0.66666666666666696</v>
      </c>
      <c r="H58" s="26">
        <f>tbINPUT[[#This Row],[Keluar]]-tbINPUT[[#This Row],[Masuk]]+IF(tbINPUT[[#This Row],[Masuk]]&gt;tbINPUT[[#This Row],[Keluar]],1)</f>
        <v>0.35416666666666696</v>
      </c>
      <c r="I58" s="42">
        <f>VLOOKUP(tbINPUT[[#This Row],[Nama Lengkap]],Data!B:D,3,0)</f>
        <v>120000</v>
      </c>
      <c r="J58" s="23"/>
      <c r="K58" s="24">
        <f t="shared" si="3"/>
        <v>43336</v>
      </c>
      <c r="L58" s="56" t="str">
        <f>IF(AND(tbINPUT[[#This Row],[Helper]]&gt;=PERMINGGU!$B$2,tbINPUT[[#This Row],[Helper]]&lt;=PERMINGGU!$B$3),COUNT($L$3:L57)+1,"")</f>
        <v/>
      </c>
    </row>
    <row r="59" spans="1:12" x14ac:dyDescent="0.25">
      <c r="A59" s="29">
        <f>IF(LEN(tbINPUT[[#This Row],[Hari]]),COUNT($A$3:A58)+1,"")</f>
        <v>20</v>
      </c>
      <c r="B59" s="24" t="s">
        <v>21</v>
      </c>
      <c r="C59" s="25">
        <v>43337</v>
      </c>
      <c r="D59" s="23" t="s">
        <v>35</v>
      </c>
      <c r="E59" s="23" t="str">
        <f>VLOOKUP(tbINPUT[[#This Row],[Nama Lengkap]],Data!$B:$D,2,0)</f>
        <v>Kenek</v>
      </c>
      <c r="F59" s="26">
        <v>0.30555555555555602</v>
      </c>
      <c r="G59" s="26">
        <v>0.66666666666666696</v>
      </c>
      <c r="H59" s="26">
        <f>tbINPUT[[#This Row],[Keluar]]-tbINPUT[[#This Row],[Masuk]]+IF(tbINPUT[[#This Row],[Masuk]]&gt;tbINPUT[[#This Row],[Keluar]],1)</f>
        <v>0.36111111111111094</v>
      </c>
      <c r="I59" s="42">
        <f>VLOOKUP(tbINPUT[[#This Row],[Nama Lengkap]],Data!B:D,3,0)</f>
        <v>120000</v>
      </c>
      <c r="J59" s="23"/>
      <c r="K59" s="24">
        <f t="shared" si="3"/>
        <v>43337</v>
      </c>
      <c r="L59" s="56" t="str">
        <f>IF(AND(tbINPUT[[#This Row],[Helper]]&gt;=PERMINGGU!$B$2,tbINPUT[[#This Row],[Helper]]&lt;=PERMINGGU!$B$3),COUNT($L$3:L58)+1,"")</f>
        <v/>
      </c>
    </row>
    <row r="60" spans="1:12" x14ac:dyDescent="0.25">
      <c r="A60" s="29">
        <f>IF(LEN(tbINPUT[[#This Row],[Hari]]),COUNT($A$3:A59)+1,"")</f>
        <v>21</v>
      </c>
      <c r="B60" s="24" t="s">
        <v>29</v>
      </c>
      <c r="C60" s="25">
        <v>43339</v>
      </c>
      <c r="D60" s="23" t="s">
        <v>30</v>
      </c>
      <c r="E60" s="23" t="str">
        <f>VLOOKUP(tbINPUT[[#This Row],[Nama Lengkap]],Data!$B:$D,2,0)</f>
        <v>Kenek</v>
      </c>
      <c r="F60" s="26">
        <v>0.33333333333333298</v>
      </c>
      <c r="G60" s="26">
        <v>0.66666666666666696</v>
      </c>
      <c r="H60" s="26">
        <f>tbINPUT[[#This Row],[Keluar]]-tbINPUT[[#This Row],[Masuk]]+IF(tbINPUT[[#This Row],[Masuk]]&gt;tbINPUT[[#This Row],[Keluar]],1)</f>
        <v>0.33333333333333398</v>
      </c>
      <c r="I60" s="42">
        <f>VLOOKUP(tbINPUT[[#This Row],[Nama Lengkap]],Data!B:D,3,0)</f>
        <v>120000</v>
      </c>
      <c r="J60" s="23"/>
      <c r="K60" s="24">
        <f t="shared" ref="K60:K64" si="4">IF(LEN(C60),C60,K59)</f>
        <v>43339</v>
      </c>
      <c r="L60" s="56" t="str">
        <f>IF(AND(tbINPUT[[#This Row],[Helper]]&gt;=PERMINGGU!$B$2,tbINPUT[[#This Row],[Helper]]&lt;=PERMINGGU!$B$3),COUNT($L$3:L59)+1,"")</f>
        <v/>
      </c>
    </row>
    <row r="61" spans="1:12" x14ac:dyDescent="0.25">
      <c r="A61" s="29">
        <f>IF(LEN(tbINPUT[[#This Row],[Hari]]),COUNT($A$3:A60)+1,"")</f>
        <v>22</v>
      </c>
      <c r="B61" s="24" t="s">
        <v>12</v>
      </c>
      <c r="C61" s="25">
        <v>43340</v>
      </c>
      <c r="D61" s="23" t="s">
        <v>30</v>
      </c>
      <c r="E61" s="23" t="str">
        <f>VLOOKUP(tbINPUT[[#This Row],[Nama Lengkap]],Data!$B:$D,2,0)</f>
        <v>Kenek</v>
      </c>
      <c r="F61" s="26">
        <v>0.33333333333333298</v>
      </c>
      <c r="G61" s="26">
        <v>0.66666666666666696</v>
      </c>
      <c r="H61" s="26">
        <f>tbINPUT[[#This Row],[Keluar]]-tbINPUT[[#This Row],[Masuk]]+IF(tbINPUT[[#This Row],[Masuk]]&gt;tbINPUT[[#This Row],[Keluar]],1)</f>
        <v>0.33333333333333398</v>
      </c>
      <c r="I61" s="42">
        <f>VLOOKUP(tbINPUT[[#This Row],[Nama Lengkap]],Data!B:D,3,0)</f>
        <v>120000</v>
      </c>
      <c r="J61" s="23"/>
      <c r="K61" s="24">
        <f t="shared" si="4"/>
        <v>43340</v>
      </c>
      <c r="L61" s="56" t="str">
        <f>IF(AND(tbINPUT[[#This Row],[Helper]]&gt;=PERMINGGU!$B$2,tbINPUT[[#This Row],[Helper]]&lt;=PERMINGGU!$B$3),COUNT($L$3:L60)+1,"")</f>
        <v/>
      </c>
    </row>
    <row r="62" spans="1:12" x14ac:dyDescent="0.25">
      <c r="A62" s="29">
        <f>IF(LEN(tbINPUT[[#This Row],[Hari]]),COUNT($A$3:A61)+1,"")</f>
        <v>23</v>
      </c>
      <c r="B62" s="24" t="s">
        <v>15</v>
      </c>
      <c r="C62" s="25">
        <v>43341</v>
      </c>
      <c r="D62" s="23" t="s">
        <v>30</v>
      </c>
      <c r="E62" s="23" t="str">
        <f>VLOOKUP(tbINPUT[[#This Row],[Nama Lengkap]],Data!$B:$D,2,0)</f>
        <v>Kenek</v>
      </c>
      <c r="F62" s="26">
        <v>0.33333333333333298</v>
      </c>
      <c r="G62" s="26">
        <v>0.66666666666666696</v>
      </c>
      <c r="H62" s="26">
        <f>tbINPUT[[#This Row],[Keluar]]-tbINPUT[[#This Row],[Masuk]]+IF(tbINPUT[[#This Row],[Masuk]]&gt;tbINPUT[[#This Row],[Keluar]],1)</f>
        <v>0.33333333333333398</v>
      </c>
      <c r="I62" s="42">
        <f>VLOOKUP(tbINPUT[[#This Row],[Nama Lengkap]],Data!B:D,3,0)</f>
        <v>120000</v>
      </c>
      <c r="J62" s="23"/>
      <c r="K62" s="24">
        <f t="shared" si="4"/>
        <v>43341</v>
      </c>
      <c r="L62" s="56" t="str">
        <f>IF(AND(tbINPUT[[#This Row],[Helper]]&gt;=PERMINGGU!$B$2,tbINPUT[[#This Row],[Helper]]&lt;=PERMINGGU!$B$3),COUNT($L$3:L61)+1,"")</f>
        <v/>
      </c>
    </row>
    <row r="63" spans="1:12" x14ac:dyDescent="0.25">
      <c r="A63" s="29">
        <f>IF(LEN(tbINPUT[[#This Row],[Hari]]),COUNT($A$3:A62)+1,"")</f>
        <v>24</v>
      </c>
      <c r="B63" s="24" t="s">
        <v>17</v>
      </c>
      <c r="C63" s="25">
        <v>43342</v>
      </c>
      <c r="D63" s="23" t="s">
        <v>30</v>
      </c>
      <c r="E63" s="23" t="str">
        <f>VLOOKUP(tbINPUT[[#This Row],[Nama Lengkap]],Data!$B:$D,2,0)</f>
        <v>Kenek</v>
      </c>
      <c r="F63" s="26">
        <v>0.33333333333333298</v>
      </c>
      <c r="G63" s="26">
        <v>0.66666666666666696</v>
      </c>
      <c r="H63" s="26">
        <f>tbINPUT[[#This Row],[Keluar]]-tbINPUT[[#This Row],[Masuk]]+IF(tbINPUT[[#This Row],[Masuk]]&gt;tbINPUT[[#This Row],[Keluar]],1)</f>
        <v>0.33333333333333398</v>
      </c>
      <c r="I63" s="42">
        <f>VLOOKUP(tbINPUT[[#This Row],[Nama Lengkap]],Data!B:D,3,0)</f>
        <v>120000</v>
      </c>
      <c r="J63" s="23"/>
      <c r="K63" s="24">
        <f t="shared" si="4"/>
        <v>43342</v>
      </c>
      <c r="L63" s="56" t="str">
        <f>IF(AND(tbINPUT[[#This Row],[Helper]]&gt;=PERMINGGU!$B$2,tbINPUT[[#This Row],[Helper]]&lt;=PERMINGGU!$B$3),COUNT($L$3:L62)+1,"")</f>
        <v/>
      </c>
    </row>
    <row r="64" spans="1:12" x14ac:dyDescent="0.25">
      <c r="A64" s="29">
        <f>IF(LEN(tbINPUT[[#This Row],[Hari]]),COUNT($A$3:A63)+1,"")</f>
        <v>25</v>
      </c>
      <c r="B64" s="24" t="s">
        <v>19</v>
      </c>
      <c r="C64" s="25">
        <v>43343</v>
      </c>
      <c r="D64" s="23" t="s">
        <v>30</v>
      </c>
      <c r="E64" s="23" t="str">
        <f>VLOOKUP(tbINPUT[[#This Row],[Nama Lengkap]],Data!$B:$D,2,0)</f>
        <v>Kenek</v>
      </c>
      <c r="F64" s="26">
        <v>0.33333333333333298</v>
      </c>
      <c r="G64" s="26">
        <v>0.66666666666666696</v>
      </c>
      <c r="H64" s="26">
        <f>tbINPUT[[#This Row],[Keluar]]-tbINPUT[[#This Row],[Masuk]]+IF(tbINPUT[[#This Row],[Masuk]]&gt;tbINPUT[[#This Row],[Keluar]],1)</f>
        <v>0.33333333333333398</v>
      </c>
      <c r="I64" s="42">
        <f>VLOOKUP(tbINPUT[[#This Row],[Nama Lengkap]],Data!B:D,3,0)</f>
        <v>120000</v>
      </c>
      <c r="J64" s="23"/>
      <c r="K64" s="24">
        <f t="shared" si="4"/>
        <v>43343</v>
      </c>
      <c r="L64" s="56" t="str">
        <f>IF(AND(tbINPUT[[#This Row],[Helper]]&gt;=PERMINGGU!$B$2,tbINPUT[[#This Row],[Helper]]&lt;=PERMINGGU!$B$3),COUNT($L$3:L63)+1,"")</f>
        <v/>
      </c>
    </row>
  </sheetData>
  <mergeCells count="1">
    <mergeCell ref="F2:H2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2:J80"/>
  <sheetViews>
    <sheetView workbookViewId="0">
      <selection activeCell="N23" sqref="N23"/>
    </sheetView>
  </sheetViews>
  <sheetFormatPr defaultRowHeight="15" x14ac:dyDescent="0.25"/>
  <cols>
    <col min="1" max="1" width="7.5703125" bestFit="1" customWidth="1"/>
    <col min="2" max="2" width="13" customWidth="1"/>
    <col min="3" max="3" width="12.28515625" bestFit="1" customWidth="1"/>
    <col min="4" max="4" width="20.5703125" customWidth="1"/>
    <col min="5" max="5" width="8.42578125" customWidth="1"/>
    <col min="6" max="6" width="11.85546875" bestFit="1" customWidth="1"/>
    <col min="7" max="7" width="10.7109375" bestFit="1" customWidth="1"/>
    <col min="8" max="8" width="10.5703125" bestFit="1" customWidth="1"/>
    <col min="9" max="9" width="17.42578125" customWidth="1"/>
    <col min="10" max="10" width="12" customWidth="1"/>
  </cols>
  <sheetData>
    <row r="2" spans="1:10" x14ac:dyDescent="0.25">
      <c r="A2" s="67" t="s">
        <v>47</v>
      </c>
      <c r="B2" s="68">
        <v>43325</v>
      </c>
    </row>
    <row r="3" spans="1:10" x14ac:dyDescent="0.25">
      <c r="A3" s="67" t="s">
        <v>48</v>
      </c>
      <c r="B3" s="68">
        <v>43330</v>
      </c>
    </row>
    <row r="5" spans="1:10" ht="15.75" x14ac:dyDescent="0.25">
      <c r="A5" s="43" t="s">
        <v>27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7" t="str">
        <f>TEXT(B2,"dd mmmm yyyy")&amp;" - "&amp;TEXT(B3,"dd mmmm yyyy")</f>
        <v>13 Agustus 2018 - 18 Agustus 2018</v>
      </c>
      <c r="B6" s="47"/>
      <c r="C6" s="47"/>
      <c r="D6" s="47"/>
      <c r="E6" s="47"/>
      <c r="F6" s="47"/>
      <c r="G6" s="47"/>
      <c r="H6" s="47"/>
      <c r="I6" s="47"/>
      <c r="J6" s="47"/>
    </row>
    <row r="9" spans="1:10" x14ac:dyDescent="0.25">
      <c r="A9" s="60"/>
      <c r="B9" s="60"/>
      <c r="C9" s="60"/>
      <c r="D9" s="60"/>
      <c r="E9" s="60"/>
      <c r="F9" s="61" t="s">
        <v>5</v>
      </c>
      <c r="G9" s="62"/>
      <c r="H9" s="63"/>
      <c r="I9" s="60"/>
      <c r="J9" s="60"/>
    </row>
    <row r="10" spans="1:10" x14ac:dyDescent="0.25">
      <c r="A10" s="70" t="s">
        <v>39</v>
      </c>
      <c r="B10" s="71" t="s">
        <v>1</v>
      </c>
      <c r="C10" s="71" t="s">
        <v>2</v>
      </c>
      <c r="D10" s="70" t="s">
        <v>3</v>
      </c>
      <c r="E10" s="70" t="s">
        <v>4</v>
      </c>
      <c r="F10" s="71" t="s">
        <v>9</v>
      </c>
      <c r="G10" s="71" t="s">
        <v>10</v>
      </c>
      <c r="H10" s="71" t="s">
        <v>11</v>
      </c>
      <c r="I10" s="70" t="s">
        <v>7</v>
      </c>
      <c r="J10" s="70" t="s">
        <v>8</v>
      </c>
    </row>
    <row r="11" spans="1:10" ht="15" customHeight="1" x14ac:dyDescent="0.25">
      <c r="A11" s="72">
        <f>IF(LEN(B11),COUNT($A$10:A10)+1,"")</f>
        <v>1</v>
      </c>
      <c r="B11" s="78" t="str">
        <f>IF(ISNONTEXT(INDEX(tbINPUT[],MATCH(ROW($A1),tbINPUT[Helper Perminggu],0),COLUMN())),"",INDEX(tbINPUT[],MATCH(ROW($A1),tbINPUT[Helper Perminggu],0),COLUMN()))</f>
        <v>Senin</v>
      </c>
      <c r="C11" s="79">
        <f>IF(LEN(Table2[[#This Row],[Hari]]),INDEX(tbINPUT[],MATCH(ROW($A1),tbINPUT[Helper Perminggu],0),COLUMN()),"")</f>
        <v>43325</v>
      </c>
      <c r="D11" s="75" t="str">
        <f>IFERROR(INDEX(tbINPUT[],MATCH(ROW($A1),tbINPUT[Helper Perminggu],0),4),"")</f>
        <v>Rustam</v>
      </c>
      <c r="E11" s="73" t="str">
        <f>IF(LEN(D11),VLOOKUP(D11,Data!B:C,2,0),"")</f>
        <v>Tukang</v>
      </c>
      <c r="F11" s="64">
        <f>IF(LEN(Table2[[#This Row],[Nama Lengkap]]),INDEX(tbINPUT[],MATCH(ROW($A1),tbINPUT[Helper Perminggu],0),COLUMN()),"")</f>
        <v>0.30277777777777798</v>
      </c>
      <c r="G11" s="64">
        <f>IF(LEN(Table2[[#This Row],[Nama Lengkap]]),INDEX(tbINPUT[],MATCH(ROW($A1),tbINPUT[Helper Perminggu],0),COLUMN()),"")</f>
        <v>0.66666666666666696</v>
      </c>
      <c r="H11" s="64">
        <f>IF(LEN(Table2[[#This Row],[Nama Lengkap]]),INDEX(tbINPUT[],MATCH(ROW($A1),tbINPUT[Helper Perminggu],0),COLUMN()),"")</f>
        <v>0.36388888888888898</v>
      </c>
      <c r="I11" s="69">
        <f>IF(LEN(Table2[[#This Row],[Nama Lengkap]]),INDEX(tbINPUT[],MATCH(ROW($A1),tbINPUT[Helper Perminggu],0),COLUMN()),"")</f>
        <v>150000</v>
      </c>
      <c r="J11" s="74"/>
    </row>
    <row r="12" spans="1:10" x14ac:dyDescent="0.25">
      <c r="A12" s="72" t="str">
        <f>IF(LEN(B12),COUNT($A$10:A11)+1,"")</f>
        <v/>
      </c>
      <c r="B12" s="78" t="str">
        <f>IF(ISNONTEXT(INDEX(tbINPUT[],MATCH(ROW($A2),tbINPUT[Helper Perminggu],0),COLUMN())),"",INDEX(tbINPUT[],MATCH(ROW($A2),tbINPUT[Helper Perminggu],0),COLUMN()))</f>
        <v/>
      </c>
      <c r="C12" s="79" t="str">
        <f>IF(LEN(Table2[[#This Row],[Hari]]),INDEX(tbINPUT[],MATCH(ROW($A2),tbINPUT[Helper Perminggu],0),COLUMN()),"")</f>
        <v/>
      </c>
      <c r="D12" s="75" t="str">
        <f>IFERROR(INDEX(tbINPUT[],MATCH(ROW($A2),tbINPUT[Helper Perminggu],0),4),"")</f>
        <v>Budi</v>
      </c>
      <c r="E12" s="73" t="str">
        <f>IF(LEN(D12),VLOOKUP(D12,Data!B:C,2,0),"")</f>
        <v>Kenek</v>
      </c>
      <c r="F12" s="64">
        <f>IF(LEN(Table2[[#This Row],[Nama Lengkap]]),INDEX(tbINPUT[],MATCH(ROW($A2),tbINPUT[Helper Perminggu],0),COLUMN()),"")</f>
        <v>0.29861111111111099</v>
      </c>
      <c r="G12" s="64">
        <f>IF(LEN(Table2[[#This Row],[Nama Lengkap]]),INDEX(tbINPUT[],MATCH(ROW($A2),tbINPUT[Helper Perminggu],0),COLUMN()),"")</f>
        <v>0.66666666666666696</v>
      </c>
      <c r="H12" s="64">
        <f>IF(LEN(Table2[[#This Row],[Nama Lengkap]]),INDEX(tbINPUT[],MATCH(ROW($A2),tbINPUT[Helper Perminggu],0),COLUMN()),"")</f>
        <v>0.36805555555555597</v>
      </c>
      <c r="I12" s="69">
        <f>IF(LEN(Table2[[#This Row],[Nama Lengkap]]),INDEX(tbINPUT[],MATCH(ROW($A2),tbINPUT[Helper Perminggu],0),COLUMN()),"")</f>
        <v>120000</v>
      </c>
      <c r="J12" s="74"/>
    </row>
    <row r="13" spans="1:10" x14ac:dyDescent="0.25">
      <c r="A13" s="72" t="str">
        <f>IF(LEN(B13),COUNT($A$10:A12)+1,"")</f>
        <v/>
      </c>
      <c r="B13" s="78" t="str">
        <f>IF(ISNONTEXT(INDEX(tbINPUT[],MATCH(ROW($A3),tbINPUT[Helper Perminggu],0),COLUMN())),"",INDEX(tbINPUT[],MATCH(ROW($A3),tbINPUT[Helper Perminggu],0),COLUMN()))</f>
        <v/>
      </c>
      <c r="C13" s="79" t="str">
        <f>IF(LEN(Table2[[#This Row],[Hari]]),INDEX(tbINPUT[],MATCH(ROW($A3),tbINPUT[Helper Perminggu],0),COLUMN()),"")</f>
        <v/>
      </c>
      <c r="D13" s="75" t="str">
        <f>IFERROR(INDEX(tbINPUT[],MATCH(ROW($A3),tbINPUT[Helper Perminggu],0),4),"")</f>
        <v>Aris Subiyanto</v>
      </c>
      <c r="E13" s="73" t="str">
        <f>IF(LEN(D13),VLOOKUP(D13,Data!B:C,2,0),"")</f>
        <v>Kenek</v>
      </c>
      <c r="F13" s="64">
        <f>IF(LEN(Table2[[#This Row],[Nama Lengkap]]),INDEX(tbINPUT[],MATCH(ROW($A3),tbINPUT[Helper Perminggu],0),COLUMN()),"")</f>
        <v>0.32291666666666702</v>
      </c>
      <c r="G13" s="64">
        <f>IF(LEN(Table2[[#This Row],[Nama Lengkap]]),INDEX(tbINPUT[],MATCH(ROW($A3),tbINPUT[Helper Perminggu],0),COLUMN()),"")</f>
        <v>0.66666666666666696</v>
      </c>
      <c r="H13" s="64">
        <f>IF(LEN(Table2[[#This Row],[Nama Lengkap]]),INDEX(tbINPUT[],MATCH(ROW($A3),tbINPUT[Helper Perminggu],0),COLUMN()),"")</f>
        <v>0.34374999999999994</v>
      </c>
      <c r="I13" s="69">
        <f>IF(LEN(Table2[[#This Row],[Nama Lengkap]]),INDEX(tbINPUT[],MATCH(ROW($A3),tbINPUT[Helper Perminggu],0),COLUMN()),"")</f>
        <v>120000</v>
      </c>
      <c r="J13" s="74"/>
    </row>
    <row r="14" spans="1:10" x14ac:dyDescent="0.25">
      <c r="A14" s="72">
        <f>IF(LEN(B14),COUNT($A$10:A13)+1,"")</f>
        <v>2</v>
      </c>
      <c r="B14" s="78" t="str">
        <f>IF(ISNONTEXT(INDEX(tbINPUT[],MATCH(ROW($A4),tbINPUT[Helper Perminggu],0),COLUMN())),"",INDEX(tbINPUT[],MATCH(ROW($A4),tbINPUT[Helper Perminggu],0),COLUMN()))</f>
        <v>Selasa</v>
      </c>
      <c r="C14" s="79">
        <f>IF(LEN(Table2[[#This Row],[Hari]]),INDEX(tbINPUT[],MATCH(ROW($A4),tbINPUT[Helper Perminggu],0),COLUMN()),"")</f>
        <v>43326</v>
      </c>
      <c r="D14" s="75" t="str">
        <f>IFERROR(INDEX(tbINPUT[],MATCH(ROW($A4),tbINPUT[Helper Perminggu],0),4),"")</f>
        <v>Rustam</v>
      </c>
      <c r="E14" s="73" t="str">
        <f>IF(LEN(D14),VLOOKUP(D14,Data!B:C,2,0),"")</f>
        <v>Tukang</v>
      </c>
      <c r="F14" s="64">
        <f>IF(LEN(Table2[[#This Row],[Nama Lengkap]]),INDEX(tbINPUT[],MATCH(ROW($A4),tbINPUT[Helper Perminggu],0),COLUMN()),"")</f>
        <v>0.30277777777777798</v>
      </c>
      <c r="G14" s="64">
        <f>IF(LEN(Table2[[#This Row],[Nama Lengkap]]),INDEX(tbINPUT[],MATCH(ROW($A4),tbINPUT[Helper Perminggu],0),COLUMN()),"")</f>
        <v>0.66666666666666696</v>
      </c>
      <c r="H14" s="64">
        <f>IF(LEN(Table2[[#This Row],[Nama Lengkap]]),INDEX(tbINPUT[],MATCH(ROW($A4),tbINPUT[Helper Perminggu],0),COLUMN()),"")</f>
        <v>0.36388888888888898</v>
      </c>
      <c r="I14" s="69">
        <f>IF(LEN(Table2[[#This Row],[Nama Lengkap]]),INDEX(tbINPUT[],MATCH(ROW($A4),tbINPUT[Helper Perminggu],0),COLUMN()),"")</f>
        <v>150000</v>
      </c>
      <c r="J14" s="74"/>
    </row>
    <row r="15" spans="1:10" x14ac:dyDescent="0.25">
      <c r="A15" s="72" t="str">
        <f>IF(LEN(B15),COUNT($A$10:A14)+1,"")</f>
        <v/>
      </c>
      <c r="B15" s="78" t="str">
        <f>IF(ISNONTEXT(INDEX(tbINPUT[],MATCH(ROW($A5),tbINPUT[Helper Perminggu],0),COLUMN())),"",INDEX(tbINPUT[],MATCH(ROW($A5),tbINPUT[Helper Perminggu],0),COLUMN()))</f>
        <v/>
      </c>
      <c r="C15" s="79" t="str">
        <f>IF(LEN(Table2[[#This Row],[Hari]]),INDEX(tbINPUT[],MATCH(ROW($A5),tbINPUT[Helper Perminggu],0),COLUMN()),"")</f>
        <v/>
      </c>
      <c r="D15" s="75" t="str">
        <f>IFERROR(INDEX(tbINPUT[],MATCH(ROW($A5),tbINPUT[Helper Perminggu],0),4),"")</f>
        <v>Budi</v>
      </c>
      <c r="E15" s="73" t="str">
        <f>IF(LEN(D15),VLOOKUP(D15,Data!B:C,2,0),"")</f>
        <v>Kenek</v>
      </c>
      <c r="F15" s="65">
        <f>IF(LEN(Table2[[#This Row],[Nama Lengkap]]),INDEX(tbINPUT[],MATCH(ROW($A5),tbINPUT[Helper Perminggu],0),COLUMN()),"")</f>
        <v>0.30277777777777798</v>
      </c>
      <c r="G15" s="65">
        <f>IF(LEN(Table2[[#This Row],[Nama Lengkap]]),INDEX(tbINPUT[],MATCH(ROW($A5),tbINPUT[Helper Perminggu],0),COLUMN()),"")</f>
        <v>0.66666666666666696</v>
      </c>
      <c r="H15" s="64">
        <f>IF(LEN(Table2[[#This Row],[Nama Lengkap]]),INDEX(tbINPUT[],MATCH(ROW($A5),tbINPUT[Helper Perminggu],0),COLUMN()),"")</f>
        <v>0.36388888888888898</v>
      </c>
      <c r="I15" s="69">
        <f>IF(LEN(Table2[[#This Row],[Nama Lengkap]]),INDEX(tbINPUT[],MATCH(ROW($A5),tbINPUT[Helper Perminggu],0),COLUMN()),"")</f>
        <v>120000</v>
      </c>
      <c r="J15" s="76"/>
    </row>
    <row r="16" spans="1:10" x14ac:dyDescent="0.25">
      <c r="A16" s="72" t="str">
        <f>IF(LEN(B16),COUNT($A$10:A15)+1,"")</f>
        <v/>
      </c>
      <c r="B16" s="78" t="str">
        <f>IF(ISNONTEXT(INDEX(tbINPUT[],MATCH(ROW($A6),tbINPUT[Helper Perminggu],0),COLUMN())),"",INDEX(tbINPUT[],MATCH(ROW($A6),tbINPUT[Helper Perminggu],0),COLUMN()))</f>
        <v/>
      </c>
      <c r="C16" s="79" t="str">
        <f>IF(LEN(Table2[[#This Row],[Hari]]),INDEX(tbINPUT[],MATCH(ROW($A6),tbINPUT[Helper Perminggu],0),COLUMN()),"")</f>
        <v/>
      </c>
      <c r="D16" s="75" t="str">
        <f>IFERROR(INDEX(tbINPUT[],MATCH(ROW($A6),tbINPUT[Helper Perminggu],0),4),"")</f>
        <v>Aris Subiyanto</v>
      </c>
      <c r="E16" s="73" t="str">
        <f>IF(LEN(D16),VLOOKUP(D16,Data!B:C,2,0),"")</f>
        <v>Kenek</v>
      </c>
      <c r="F16" s="66">
        <f>IF(LEN(Table2[[#This Row],[Nama Lengkap]]),INDEX(tbINPUT[],MATCH(ROW($A6),tbINPUT[Helper Perminggu],0),COLUMN()),"")</f>
        <v>0.31597222222222199</v>
      </c>
      <c r="G16" s="66">
        <f>IF(LEN(Table2[[#This Row],[Nama Lengkap]]),INDEX(tbINPUT[],MATCH(ROW($A6),tbINPUT[Helper Perminggu],0),COLUMN()),"")</f>
        <v>0.66666666666666696</v>
      </c>
      <c r="H16" s="64">
        <f>IF(LEN(Table2[[#This Row],[Nama Lengkap]]),INDEX(tbINPUT[],MATCH(ROW($A6),tbINPUT[Helper Perminggu],0),COLUMN()),"")</f>
        <v>0.35069444444444497</v>
      </c>
      <c r="I16" s="69">
        <f>IF(LEN(Table2[[#This Row],[Nama Lengkap]]),INDEX(tbINPUT[],MATCH(ROW($A6),tbINPUT[Helper Perminggu],0),COLUMN()),"")</f>
        <v>120000</v>
      </c>
      <c r="J16" s="77"/>
    </row>
    <row r="17" spans="1:10" x14ac:dyDescent="0.25">
      <c r="A17" s="72">
        <f>IF(LEN(B17),COUNT($A$10:A16)+1,"")</f>
        <v>3</v>
      </c>
      <c r="B17" s="78" t="str">
        <f>IF(ISNONTEXT(INDEX(tbINPUT[],MATCH(ROW($A7),tbINPUT[Helper Perminggu],0),COLUMN())),"",INDEX(tbINPUT[],MATCH(ROW($A7),tbINPUT[Helper Perminggu],0),COLUMN()))</f>
        <v>Rabu</v>
      </c>
      <c r="C17" s="79">
        <f>IF(LEN(Table2[[#This Row],[Hari]]),INDEX(tbINPUT[],MATCH(ROW($A7),tbINPUT[Helper Perminggu],0),COLUMN()),"")</f>
        <v>43327</v>
      </c>
      <c r="D17" s="75" t="str">
        <f>IFERROR(INDEX(tbINPUT[],MATCH(ROW($A7),tbINPUT[Helper Perminggu],0),4),"")</f>
        <v>Rustam</v>
      </c>
      <c r="E17" s="73" t="str">
        <f>IF(LEN(D17),VLOOKUP(D17,Data!B:C,2,0),"")</f>
        <v>Tukang</v>
      </c>
      <c r="F17" s="66">
        <f>IF(LEN(Table2[[#This Row],[Nama Lengkap]]),INDEX(tbINPUT[],MATCH(ROW($A7),tbINPUT[Helper Perminggu],0),COLUMN()),"")</f>
        <v>0.30555555555555602</v>
      </c>
      <c r="G17" s="66">
        <f>IF(LEN(Table2[[#This Row],[Nama Lengkap]]),INDEX(tbINPUT[],MATCH(ROW($A7),tbINPUT[Helper Perminggu],0),COLUMN()),"")</f>
        <v>0.66666666666666696</v>
      </c>
      <c r="H17" s="64">
        <f>IF(LEN(Table2[[#This Row],[Nama Lengkap]]),INDEX(tbINPUT[],MATCH(ROW($A7),tbINPUT[Helper Perminggu],0),COLUMN()),"")</f>
        <v>0.36111111111111094</v>
      </c>
      <c r="I17" s="69">
        <f>IF(LEN(Table2[[#This Row],[Nama Lengkap]]),INDEX(tbINPUT[],MATCH(ROW($A7),tbINPUT[Helper Perminggu],0),COLUMN()),"")</f>
        <v>150000</v>
      </c>
      <c r="J17" s="77"/>
    </row>
    <row r="18" spans="1:10" x14ac:dyDescent="0.25">
      <c r="A18" s="72" t="str">
        <f>IF(LEN(B18),COUNT($A$10:A17)+1,"")</f>
        <v/>
      </c>
      <c r="B18" s="78" t="str">
        <f>IF(ISNONTEXT(INDEX(tbINPUT[],MATCH(ROW($A8),tbINPUT[Helper Perminggu],0),COLUMN())),"",INDEX(tbINPUT[],MATCH(ROW($A8),tbINPUT[Helper Perminggu],0),COLUMN()))</f>
        <v/>
      </c>
      <c r="C18" s="79" t="str">
        <f>IF(LEN(Table2[[#This Row],[Hari]]),INDEX(tbINPUT[],MATCH(ROW($A8),tbINPUT[Helper Perminggu],0),COLUMN()),"")</f>
        <v/>
      </c>
      <c r="D18" s="75" t="str">
        <f>IFERROR(INDEX(tbINPUT[],MATCH(ROW($A8),tbINPUT[Helper Perminggu],0),4),"")</f>
        <v>Budi</v>
      </c>
      <c r="E18" s="73" t="str">
        <f>IF(LEN(D18),VLOOKUP(D18,Data!B:C,2,0),"")</f>
        <v>Kenek</v>
      </c>
      <c r="F18" s="66">
        <f>IF(LEN(Table2[[#This Row],[Nama Lengkap]]),INDEX(tbINPUT[],MATCH(ROW($A8),tbINPUT[Helper Perminggu],0),COLUMN()),"")</f>
        <v>0.297916666666667</v>
      </c>
      <c r="G18" s="66">
        <f>IF(LEN(Table2[[#This Row],[Nama Lengkap]]),INDEX(tbINPUT[],MATCH(ROW($A8),tbINPUT[Helper Perminggu],0),COLUMN()),"")</f>
        <v>0.66666666666666696</v>
      </c>
      <c r="H18" s="64">
        <f>IF(LEN(Table2[[#This Row],[Nama Lengkap]]),INDEX(tbINPUT[],MATCH(ROW($A8),tbINPUT[Helper Perminggu],0),COLUMN()),"")</f>
        <v>0.36874999999999997</v>
      </c>
      <c r="I18" s="69">
        <f>IF(LEN(Table2[[#This Row],[Nama Lengkap]]),INDEX(tbINPUT[],MATCH(ROW($A8),tbINPUT[Helper Perminggu],0),COLUMN()),"")</f>
        <v>120000</v>
      </c>
      <c r="J18" s="77"/>
    </row>
    <row r="19" spans="1:10" x14ac:dyDescent="0.25">
      <c r="A19" s="72" t="str">
        <f>IF(LEN(B19),COUNT($A$10:A18)+1,"")</f>
        <v/>
      </c>
      <c r="B19" s="78" t="str">
        <f>IF(ISNONTEXT(INDEX(tbINPUT[],MATCH(ROW($A9),tbINPUT[Helper Perminggu],0),COLUMN())),"",INDEX(tbINPUT[],MATCH(ROW($A9),tbINPUT[Helper Perminggu],0),COLUMN()))</f>
        <v/>
      </c>
      <c r="C19" s="79" t="str">
        <f>IF(LEN(Table2[[#This Row],[Hari]]),INDEX(tbINPUT[],MATCH(ROW($A9),tbINPUT[Helper Perminggu],0),COLUMN()),"")</f>
        <v/>
      </c>
      <c r="D19" s="75" t="str">
        <f>IFERROR(INDEX(tbINPUT[],MATCH(ROW($A9),tbINPUT[Helper Perminggu],0),4),"")</f>
        <v>Aris Subiyanto</v>
      </c>
      <c r="E19" s="73" t="str">
        <f>IF(LEN(D19),VLOOKUP(D19,Data!B:C,2,0),"")</f>
        <v>Kenek</v>
      </c>
      <c r="F19" s="66">
        <f>IF(LEN(Table2[[#This Row],[Nama Lengkap]]),INDEX(tbINPUT[],MATCH(ROW($A9),tbINPUT[Helper Perminggu],0),COLUMN()),"")</f>
        <v>0.3125</v>
      </c>
      <c r="G19" s="66">
        <f>IF(LEN(Table2[[#This Row],[Nama Lengkap]]),INDEX(tbINPUT[],MATCH(ROW($A9),tbINPUT[Helper Perminggu],0),COLUMN()),"")</f>
        <v>0.66666666666666696</v>
      </c>
      <c r="H19" s="64">
        <f>IF(LEN(Table2[[#This Row],[Nama Lengkap]]),INDEX(tbINPUT[],MATCH(ROW($A9),tbINPUT[Helper Perminggu],0),COLUMN()),"")</f>
        <v>0.35416666666666696</v>
      </c>
      <c r="I19" s="69">
        <f>IF(LEN(Table2[[#This Row],[Nama Lengkap]]),INDEX(tbINPUT[],MATCH(ROW($A9),tbINPUT[Helper Perminggu],0),COLUMN()),"")</f>
        <v>120000</v>
      </c>
      <c r="J19" s="77"/>
    </row>
    <row r="20" spans="1:10" x14ac:dyDescent="0.25">
      <c r="A20" s="72">
        <f>IF(LEN(B20),COUNT($A$10:A19)+1,"")</f>
        <v>4</v>
      </c>
      <c r="B20" s="78" t="str">
        <f>IF(ISNONTEXT(INDEX(tbINPUT[],MATCH(ROW($A10),tbINPUT[Helper Perminggu],0),COLUMN())),"",INDEX(tbINPUT[],MATCH(ROW($A10),tbINPUT[Helper Perminggu],0),COLUMN()))</f>
        <v>Kamis</v>
      </c>
      <c r="C20" s="79">
        <f>IF(LEN(Table2[[#This Row],[Hari]]),INDEX(tbINPUT[],MATCH(ROW($A10),tbINPUT[Helper Perminggu],0),COLUMN()),"")</f>
        <v>43328</v>
      </c>
      <c r="D20" s="75" t="str">
        <f>IFERROR(INDEX(tbINPUT[],MATCH(ROW($A10),tbINPUT[Helper Perminggu],0),4),"")</f>
        <v>Rustam</v>
      </c>
      <c r="E20" s="73" t="str">
        <f>IF(LEN(D20),VLOOKUP(D20,Data!B:C,2,0),"")</f>
        <v>Tukang</v>
      </c>
      <c r="F20" s="66">
        <f>IF(LEN(Table2[[#This Row],[Nama Lengkap]]),INDEX(tbINPUT[],MATCH(ROW($A10),tbINPUT[Helper Perminggu],0),COLUMN()),"")</f>
        <v>0.30138888888888898</v>
      </c>
      <c r="G20" s="66">
        <f>IF(LEN(Table2[[#This Row],[Nama Lengkap]]),INDEX(tbINPUT[],MATCH(ROW($A10),tbINPUT[Helper Perminggu],0),COLUMN()),"")</f>
        <v>0.66666666666666696</v>
      </c>
      <c r="H20" s="64">
        <f>IF(LEN(Table2[[#This Row],[Nama Lengkap]]),INDEX(tbINPUT[],MATCH(ROW($A10),tbINPUT[Helper Perminggu],0),COLUMN()),"")</f>
        <v>0.36527777777777798</v>
      </c>
      <c r="I20" s="69">
        <f>IF(LEN(Table2[[#This Row],[Nama Lengkap]]),INDEX(tbINPUT[],MATCH(ROW($A10),tbINPUT[Helper Perminggu],0),COLUMN()),"")</f>
        <v>150000</v>
      </c>
      <c r="J20" s="77"/>
    </row>
    <row r="21" spans="1:10" x14ac:dyDescent="0.25">
      <c r="A21" s="72" t="str">
        <f>IF(LEN(B21),COUNT($A$10:A20)+1,"")</f>
        <v/>
      </c>
      <c r="B21" s="78" t="str">
        <f>IF(ISNONTEXT(INDEX(tbINPUT[],MATCH(ROW($A11),tbINPUT[Helper Perminggu],0),COLUMN())),"",INDEX(tbINPUT[],MATCH(ROW($A11),tbINPUT[Helper Perminggu],0),COLUMN()))</f>
        <v/>
      </c>
      <c r="C21" s="80" t="str">
        <f>IF(LEN(Table2[[#This Row],[Hari]]),INDEX(tbINPUT[],MATCH(ROW($A11),tbINPUT[Helper Perminggu],0),COLUMN()),"")</f>
        <v/>
      </c>
      <c r="D21" s="75" t="str">
        <f>IFERROR(INDEX(tbINPUT[],MATCH(ROW($A11),tbINPUT[Helper Perminggu],0),4),"")</f>
        <v>Budi</v>
      </c>
      <c r="E21" s="73" t="str">
        <f>IF(LEN(D21),VLOOKUP(D21,Data!B:C,2,0),"")</f>
        <v>Kenek</v>
      </c>
      <c r="F21" s="66">
        <f>IF(LEN(Table2[[#This Row],[Nama Lengkap]]),INDEX(tbINPUT[],MATCH(ROW($A11),tbINPUT[Helper Perminggu],0),COLUMN()),"")</f>
        <v>0.30138888888888898</v>
      </c>
      <c r="G21" s="66">
        <f>IF(LEN(Table2[[#This Row],[Nama Lengkap]]),INDEX(tbINPUT[],MATCH(ROW($A11),tbINPUT[Helper Perminggu],0),COLUMN()),"")</f>
        <v>0.66666666666666696</v>
      </c>
      <c r="H21" s="64">
        <f>IF(LEN(Table2[[#This Row],[Nama Lengkap]]),INDEX(tbINPUT[],MATCH(ROW($A11),tbINPUT[Helper Perminggu],0),COLUMN()),"")</f>
        <v>0.36527777777777798</v>
      </c>
      <c r="I21" s="69">
        <f>IF(LEN(Table2[[#This Row],[Nama Lengkap]]),INDEX(tbINPUT[],MATCH(ROW($A11),tbINPUT[Helper Perminggu],0),COLUMN()),"")</f>
        <v>120000</v>
      </c>
      <c r="J21" s="77"/>
    </row>
    <row r="22" spans="1:10" x14ac:dyDescent="0.25">
      <c r="A22" s="72" t="str">
        <f>IF(LEN(B22),COUNT($A$10:A21)+1,"")</f>
        <v/>
      </c>
      <c r="B22" s="78" t="str">
        <f>IF(ISNONTEXT(INDEX(tbINPUT[],MATCH(ROW($A12),tbINPUT[Helper Perminggu],0),COLUMN())),"",INDEX(tbINPUT[],MATCH(ROW($A12),tbINPUT[Helper Perminggu],0),COLUMN()))</f>
        <v/>
      </c>
      <c r="C22" s="80" t="str">
        <f>IF(LEN(Table2[[#This Row],[Hari]]),INDEX(tbINPUT[],MATCH(ROW($A12),tbINPUT[Helper Perminggu],0),COLUMN()),"")</f>
        <v/>
      </c>
      <c r="D22" s="75" t="str">
        <f>IFERROR(INDEX(tbINPUT[],MATCH(ROW($A12),tbINPUT[Helper Perminggu],0),4),"")</f>
        <v>Aris Subiyanto</v>
      </c>
      <c r="E22" s="73" t="str">
        <f>IF(LEN(D22),VLOOKUP(D22,Data!B:C,2,0),"")</f>
        <v>Kenek</v>
      </c>
      <c r="F22" s="66">
        <f>IF(LEN(Table2[[#This Row],[Nama Lengkap]]),INDEX(tbINPUT[],MATCH(ROW($A12),tbINPUT[Helper Perminggu],0),COLUMN()),"")</f>
        <v>0.3125</v>
      </c>
      <c r="G22" s="66">
        <f>IF(LEN(Table2[[#This Row],[Nama Lengkap]]),INDEX(tbINPUT[],MATCH(ROW($A12),tbINPUT[Helper Perminggu],0),COLUMN()),"")</f>
        <v>0.66666666666666696</v>
      </c>
      <c r="H22" s="64">
        <f>IF(LEN(Table2[[#This Row],[Nama Lengkap]]),INDEX(tbINPUT[],MATCH(ROW($A12),tbINPUT[Helper Perminggu],0),COLUMN()),"")</f>
        <v>0.35416666666666696</v>
      </c>
      <c r="I22" s="69">
        <f>IF(LEN(Table2[[#This Row],[Nama Lengkap]]),INDEX(tbINPUT[],MATCH(ROW($A12),tbINPUT[Helper Perminggu],0),COLUMN()),"")</f>
        <v>120000</v>
      </c>
      <c r="J22" s="77"/>
    </row>
    <row r="23" spans="1:10" x14ac:dyDescent="0.25">
      <c r="A23" s="72">
        <f>IF(LEN(B23),COUNT($A$10:A22)+1,"")</f>
        <v>5</v>
      </c>
      <c r="B23" s="78" t="str">
        <f>IF(ISNONTEXT(INDEX(tbINPUT[],MATCH(ROW($A13),tbINPUT[Helper Perminggu],0),COLUMN())),"",INDEX(tbINPUT[],MATCH(ROW($A13),tbINPUT[Helper Perminggu],0),COLUMN()))</f>
        <v>Sabtu</v>
      </c>
      <c r="C23" s="80">
        <f>IF(LEN(Table2[[#This Row],[Hari]]),INDEX(tbINPUT[],MATCH(ROW($A13),tbINPUT[Helper Perminggu],0),COLUMN()),"")</f>
        <v>43330</v>
      </c>
      <c r="D23" s="75" t="str">
        <f>IFERROR(INDEX(tbINPUT[],MATCH(ROW($A13),tbINPUT[Helper Perminggu],0),4),"")</f>
        <v>Budi</v>
      </c>
      <c r="E23" s="73" t="str">
        <f>IF(LEN(D23),VLOOKUP(D23,Data!B:C,2,0),"")</f>
        <v>Kenek</v>
      </c>
      <c r="F23" s="66">
        <f>IF(LEN(Table2[[#This Row],[Nama Lengkap]]),INDEX(tbINPUT[],MATCH(ROW($A13),tbINPUT[Helper Perminggu],0),COLUMN()),"")</f>
        <v>0.29166666666666702</v>
      </c>
      <c r="G23" s="66">
        <f>IF(LEN(Table2[[#This Row],[Nama Lengkap]]),INDEX(tbINPUT[],MATCH(ROW($A13),tbINPUT[Helper Perminggu],0),COLUMN()),"")</f>
        <v>0.66666666666666696</v>
      </c>
      <c r="H23" s="64">
        <f>IF(LEN(Table2[[#This Row],[Nama Lengkap]]),INDEX(tbINPUT[],MATCH(ROW($A13),tbINPUT[Helper Perminggu],0),COLUMN()),"")</f>
        <v>0.37499999999999994</v>
      </c>
      <c r="I23" s="69">
        <f>IF(LEN(Table2[[#This Row],[Nama Lengkap]]),INDEX(tbINPUT[],MATCH(ROW($A13),tbINPUT[Helper Perminggu],0),COLUMN()),"")</f>
        <v>120000</v>
      </c>
      <c r="J23" s="77"/>
    </row>
    <row r="24" spans="1:10" x14ac:dyDescent="0.25">
      <c r="A24" s="72" t="str">
        <f>IF(LEN(B24),COUNT($A$10:A23)+1,"")</f>
        <v/>
      </c>
      <c r="B24" s="78" t="str">
        <f>IF(ISNONTEXT(INDEX(tbINPUT[],MATCH(ROW($A14),tbINPUT[Helper Perminggu],0),COLUMN())),"",INDEX(tbINPUT[],MATCH(ROW($A14),tbINPUT[Helper Perminggu],0),COLUMN()))</f>
        <v/>
      </c>
      <c r="C24" s="80" t="str">
        <f>IF(LEN(Table2[[#This Row],[Hari]]),INDEX(tbINPUT[],MATCH(ROW($A14),tbINPUT[Helper Perminggu],0),COLUMN()),"")</f>
        <v/>
      </c>
      <c r="D24" s="75" t="str">
        <f>IFERROR(INDEX(tbINPUT[],MATCH(ROW($A14),tbINPUT[Helper Perminggu],0),4),"")</f>
        <v>Aris Subiyanto</v>
      </c>
      <c r="E24" s="73" t="str">
        <f>IF(LEN(D24),VLOOKUP(D24,Data!B:C,2,0),"")</f>
        <v>Kenek</v>
      </c>
      <c r="F24" s="66">
        <f>IF(LEN(Table2[[#This Row],[Nama Lengkap]]),INDEX(tbINPUT[],MATCH(ROW($A14),tbINPUT[Helper Perminggu],0),COLUMN()),"")</f>
        <v>0.30902777777777801</v>
      </c>
      <c r="G24" s="66">
        <f>IF(LEN(Table2[[#This Row],[Nama Lengkap]]),INDEX(tbINPUT[],MATCH(ROW($A14),tbINPUT[Helper Perminggu],0),COLUMN()),"")</f>
        <v>0.66666666666666696</v>
      </c>
      <c r="H24" s="64">
        <f>IF(LEN(Table2[[#This Row],[Nama Lengkap]]),INDEX(tbINPUT[],MATCH(ROW($A14),tbINPUT[Helper Perminggu],0),COLUMN()),"")</f>
        <v>0.35763888888888895</v>
      </c>
      <c r="I24" s="69">
        <f>IF(LEN(Table2[[#This Row],[Nama Lengkap]]),INDEX(tbINPUT[],MATCH(ROW($A14),tbINPUT[Helper Perminggu],0),COLUMN()),"")</f>
        <v>120000</v>
      </c>
      <c r="J24" s="77"/>
    </row>
    <row r="25" spans="1:10" x14ac:dyDescent="0.25">
      <c r="A25" s="72" t="str">
        <f>IF(LEN(B25),COUNT($A$10:A24)+1,"")</f>
        <v/>
      </c>
      <c r="B25" s="78" t="str">
        <f>IF(ISNONTEXT(INDEX(tbINPUT[],MATCH(ROW($A15),tbINPUT[Helper Perminggu],0),COLUMN())),"",INDEX(tbINPUT[],MATCH(ROW($A15),tbINPUT[Helper Perminggu],0),COLUMN()))</f>
        <v/>
      </c>
      <c r="C25" s="80" t="str">
        <f>IF(LEN(Table2[[#This Row],[Hari]]),INDEX(tbINPUT[],MATCH(ROW($A15),tbINPUT[Helper Perminggu],0),COLUMN()),"")</f>
        <v/>
      </c>
      <c r="D25" s="75" t="str">
        <f>IFERROR(INDEX(tbINPUT[],MATCH(ROW($A15),tbINPUT[Helper Perminggu],0),4),"")</f>
        <v/>
      </c>
      <c r="E25" s="73" t="str">
        <f>IF(LEN(D25),VLOOKUP(D25,Data!B:C,2,0),"")</f>
        <v/>
      </c>
      <c r="F25" s="66" t="str">
        <f>IF(LEN(Table2[[#This Row],[Nama Lengkap]]),INDEX(tbINPUT[],MATCH(ROW($A15),tbINPUT[Helper Perminggu],0),COLUMN()),"")</f>
        <v/>
      </c>
      <c r="G25" s="66" t="str">
        <f>IF(LEN(Table2[[#This Row],[Nama Lengkap]]),INDEX(tbINPUT[],MATCH(ROW($A15),tbINPUT[Helper Perminggu],0),COLUMN()),"")</f>
        <v/>
      </c>
      <c r="H25" s="64" t="str">
        <f>IF(LEN(Table2[[#This Row],[Nama Lengkap]]),INDEX(tbINPUT[],MATCH(ROW($A15),tbINPUT[Helper Perminggu],0),COLUMN()),"")</f>
        <v/>
      </c>
      <c r="I25" s="69" t="str">
        <f>IF(LEN(Table2[[#This Row],[Nama Lengkap]]),INDEX(tbINPUT[],MATCH(ROW($A15),tbINPUT[Helper Perminggu],0),COLUMN()),"")</f>
        <v/>
      </c>
      <c r="J25" s="77"/>
    </row>
    <row r="26" spans="1:10" x14ac:dyDescent="0.25">
      <c r="A26" s="72" t="str">
        <f>IF(LEN(B26),COUNT($A$10:A25)+1,"")</f>
        <v/>
      </c>
      <c r="B26" s="78" t="str">
        <f>IF(ISNONTEXT(INDEX(tbINPUT[],MATCH(ROW($A16),tbINPUT[Helper Perminggu],0),COLUMN())),"",INDEX(tbINPUT[],MATCH(ROW($A16),tbINPUT[Helper Perminggu],0),COLUMN()))</f>
        <v/>
      </c>
      <c r="C26" s="80" t="str">
        <f>IF(LEN(Table2[[#This Row],[Hari]]),INDEX(tbINPUT[],MATCH(ROW($A16),tbINPUT[Helper Perminggu],0),COLUMN()),"")</f>
        <v/>
      </c>
      <c r="D26" s="75" t="str">
        <f>IFERROR(INDEX(tbINPUT[],MATCH(ROW($A16),tbINPUT[Helper Perminggu],0),4),"")</f>
        <v/>
      </c>
      <c r="E26" s="73" t="str">
        <f>IF(LEN(D26),VLOOKUP(D26,Data!B:C,2,0),"")</f>
        <v/>
      </c>
      <c r="F26" s="66" t="str">
        <f>IF(LEN(Table2[[#This Row],[Nama Lengkap]]),INDEX(tbINPUT[],MATCH(ROW($A16),tbINPUT[Helper Perminggu],0),COLUMN()),"")</f>
        <v/>
      </c>
      <c r="G26" s="66" t="str">
        <f>IF(LEN(Table2[[#This Row],[Nama Lengkap]]),INDEX(tbINPUT[],MATCH(ROW($A16),tbINPUT[Helper Perminggu],0),COLUMN()),"")</f>
        <v/>
      </c>
      <c r="H26" s="64" t="str">
        <f>IF(LEN(Table2[[#This Row],[Nama Lengkap]]),INDEX(tbINPUT[],MATCH(ROW($A16),tbINPUT[Helper Perminggu],0),COLUMN()),"")</f>
        <v/>
      </c>
      <c r="I26" s="69" t="str">
        <f>IF(LEN(Table2[[#This Row],[Nama Lengkap]]),INDEX(tbINPUT[],MATCH(ROW($A16),tbINPUT[Helper Perminggu],0),COLUMN()),"")</f>
        <v/>
      </c>
      <c r="J26" s="77"/>
    </row>
    <row r="27" spans="1:10" x14ac:dyDescent="0.25">
      <c r="A27" s="72" t="str">
        <f>IF(LEN(B27),COUNT($A$10:A26)+1,"")</f>
        <v/>
      </c>
      <c r="B27" s="78" t="str">
        <f>IF(ISNONTEXT(INDEX(tbINPUT[],MATCH(ROW($A17),tbINPUT[Helper Perminggu],0),COLUMN())),"",INDEX(tbINPUT[],MATCH(ROW($A17),tbINPUT[Helper Perminggu],0),COLUMN()))</f>
        <v/>
      </c>
      <c r="C27" s="80" t="str">
        <f>IF(LEN(Table2[[#This Row],[Hari]]),INDEX(tbINPUT[],MATCH(ROW($A17),tbINPUT[Helper Perminggu],0),COLUMN()),"")</f>
        <v/>
      </c>
      <c r="D27" s="75" t="str">
        <f>IFERROR(INDEX(tbINPUT[],MATCH(ROW($A17),tbINPUT[Helper Perminggu],0),4),"")</f>
        <v/>
      </c>
      <c r="E27" s="73" t="str">
        <f>IF(LEN(D27),VLOOKUP(D27,Data!B:C,2,0),"")</f>
        <v/>
      </c>
      <c r="F27" s="66" t="str">
        <f>IF(LEN(Table2[[#This Row],[Nama Lengkap]]),INDEX(tbINPUT[],MATCH(ROW($A17),tbINPUT[Helper Perminggu],0),COLUMN()),"")</f>
        <v/>
      </c>
      <c r="G27" s="66" t="str">
        <f>IF(LEN(Table2[[#This Row],[Nama Lengkap]]),INDEX(tbINPUT[],MATCH(ROW($A17),tbINPUT[Helper Perminggu],0),COLUMN()),"")</f>
        <v/>
      </c>
      <c r="H27" s="64" t="str">
        <f>IF(LEN(Table2[[#This Row],[Nama Lengkap]]),INDEX(tbINPUT[],MATCH(ROW($A17),tbINPUT[Helper Perminggu],0),COLUMN()),"")</f>
        <v/>
      </c>
      <c r="I27" s="69" t="str">
        <f>IF(LEN(Table2[[#This Row],[Nama Lengkap]]),INDEX(tbINPUT[],MATCH(ROW($A17),tbINPUT[Helper Perminggu],0),COLUMN()),"")</f>
        <v/>
      </c>
      <c r="J27" s="77"/>
    </row>
    <row r="28" spans="1:10" x14ac:dyDescent="0.25">
      <c r="A28" s="72" t="str">
        <f>IF(LEN(B28),COUNT($A$10:A27)+1,"")</f>
        <v/>
      </c>
      <c r="B28" s="78" t="str">
        <f>IF(ISNONTEXT(INDEX(tbINPUT[],MATCH(ROW($A18),tbINPUT[Helper Perminggu],0),COLUMN())),"",INDEX(tbINPUT[],MATCH(ROW($A18),tbINPUT[Helper Perminggu],0),COLUMN()))</f>
        <v/>
      </c>
      <c r="C28" s="80" t="str">
        <f>IF(LEN(Table2[[#This Row],[Hari]]),INDEX(tbINPUT[],MATCH(ROW($A18),tbINPUT[Helper Perminggu],0),COLUMN()),"")</f>
        <v/>
      </c>
      <c r="D28" s="75" t="str">
        <f>IFERROR(INDEX(tbINPUT[],MATCH(ROW($A18),tbINPUT[Helper Perminggu],0),4),"")</f>
        <v/>
      </c>
      <c r="E28" s="73" t="str">
        <f>IF(LEN(D28),VLOOKUP(D28,Data!B:C,2,0),"")</f>
        <v/>
      </c>
      <c r="F28" s="66" t="str">
        <f>IF(LEN(Table2[[#This Row],[Nama Lengkap]]),INDEX(tbINPUT[],MATCH(ROW($A18),tbINPUT[Helper Perminggu],0),COLUMN()),"")</f>
        <v/>
      </c>
      <c r="G28" s="66" t="str">
        <f>IF(LEN(Table2[[#This Row],[Nama Lengkap]]),INDEX(tbINPUT[],MATCH(ROW($A18),tbINPUT[Helper Perminggu],0),COLUMN()),"")</f>
        <v/>
      </c>
      <c r="H28" s="64" t="str">
        <f>IF(LEN(Table2[[#This Row],[Nama Lengkap]]),INDEX(tbINPUT[],MATCH(ROW($A18),tbINPUT[Helper Perminggu],0),COLUMN()),"")</f>
        <v/>
      </c>
      <c r="I28" s="69" t="str">
        <f>IF(LEN(Table2[[#This Row],[Nama Lengkap]]),INDEX(tbINPUT[],MATCH(ROW($A18),tbINPUT[Helper Perminggu],0),COLUMN()),"")</f>
        <v/>
      </c>
      <c r="J28" s="77"/>
    </row>
    <row r="29" spans="1:10" x14ac:dyDescent="0.25">
      <c r="A29" s="72" t="str">
        <f>IF(LEN(B29),COUNT($A$10:A28)+1,"")</f>
        <v/>
      </c>
      <c r="B29" s="78" t="str">
        <f>IF(ISNONTEXT(INDEX(tbINPUT[],MATCH(ROW($A19),tbINPUT[Helper Perminggu],0),COLUMN())),"",INDEX(tbINPUT[],MATCH(ROW($A19),tbINPUT[Helper Perminggu],0),COLUMN()))</f>
        <v/>
      </c>
      <c r="C29" s="80" t="str">
        <f>IF(LEN(Table2[[#This Row],[Hari]]),INDEX(tbINPUT[],MATCH(ROW($A19),tbINPUT[Helper Perminggu],0),COLUMN()),"")</f>
        <v/>
      </c>
      <c r="D29" s="75" t="str">
        <f>IFERROR(INDEX(tbINPUT[],MATCH(ROW($A19),tbINPUT[Helper Perminggu],0),4),"")</f>
        <v/>
      </c>
      <c r="E29" s="73" t="str">
        <f>IF(LEN(D29),VLOOKUP(D29,Data!B:C,2,0),"")</f>
        <v/>
      </c>
      <c r="F29" s="66" t="str">
        <f>IF(LEN(Table2[[#This Row],[Nama Lengkap]]),INDEX(tbINPUT[],MATCH(ROW($A19),tbINPUT[Helper Perminggu],0),COLUMN()),"")</f>
        <v/>
      </c>
      <c r="G29" s="66" t="str">
        <f>IF(LEN(Table2[[#This Row],[Nama Lengkap]]),INDEX(tbINPUT[],MATCH(ROW($A19),tbINPUT[Helper Perminggu],0),COLUMN()),"")</f>
        <v/>
      </c>
      <c r="H29" s="64" t="str">
        <f>IF(LEN(Table2[[#This Row],[Nama Lengkap]]),INDEX(tbINPUT[],MATCH(ROW($A19),tbINPUT[Helper Perminggu],0),COLUMN()),"")</f>
        <v/>
      </c>
      <c r="I29" s="69" t="str">
        <f>IF(LEN(Table2[[#This Row],[Nama Lengkap]]),INDEX(tbINPUT[],MATCH(ROW($A19),tbINPUT[Helper Perminggu],0),COLUMN()),"")</f>
        <v/>
      </c>
      <c r="J29" s="77"/>
    </row>
    <row r="30" spans="1:10" x14ac:dyDescent="0.25">
      <c r="A30" s="72" t="str">
        <f>IF(LEN(B30),COUNT($A$10:A29)+1,"")</f>
        <v/>
      </c>
      <c r="B30" s="78" t="str">
        <f>IF(ISNONTEXT(INDEX(tbINPUT[],MATCH(ROW($A20),tbINPUT[Helper Perminggu],0),COLUMN())),"",INDEX(tbINPUT[],MATCH(ROW($A20),tbINPUT[Helper Perminggu],0),COLUMN()))</f>
        <v/>
      </c>
      <c r="C30" s="80" t="str">
        <f>IF(LEN(Table2[[#This Row],[Hari]]),INDEX(tbINPUT[],MATCH(ROW($A20),tbINPUT[Helper Perminggu],0),COLUMN()),"")</f>
        <v/>
      </c>
      <c r="D30" s="75" t="str">
        <f>IFERROR(INDEX(tbINPUT[],MATCH(ROW($A20),tbINPUT[Helper Perminggu],0),4),"")</f>
        <v/>
      </c>
      <c r="E30" s="73" t="str">
        <f>IF(LEN(D30),VLOOKUP(D30,Data!B:C,2,0),"")</f>
        <v/>
      </c>
      <c r="F30" s="66" t="str">
        <f>IF(LEN(Table2[[#This Row],[Nama Lengkap]]),INDEX(tbINPUT[],MATCH(ROW($A20),tbINPUT[Helper Perminggu],0),COLUMN()),"")</f>
        <v/>
      </c>
      <c r="G30" s="66" t="str">
        <f>IF(LEN(Table2[[#This Row],[Nama Lengkap]]),INDEX(tbINPUT[],MATCH(ROW($A20),tbINPUT[Helper Perminggu],0),COLUMN()),"")</f>
        <v/>
      </c>
      <c r="H30" s="64" t="str">
        <f>IF(LEN(Table2[[#This Row],[Nama Lengkap]]),INDEX(tbINPUT[],MATCH(ROW($A20),tbINPUT[Helper Perminggu],0),COLUMN()),"")</f>
        <v/>
      </c>
      <c r="I30" s="69" t="str">
        <f>IF(LEN(Table2[[#This Row],[Nama Lengkap]]),INDEX(tbINPUT[],MATCH(ROW($A20),tbINPUT[Helper Perminggu],0),COLUMN()),"")</f>
        <v/>
      </c>
      <c r="J30" s="77"/>
    </row>
    <row r="31" spans="1:10" x14ac:dyDescent="0.25">
      <c r="A31" s="72" t="str">
        <f>IF(LEN(B31),COUNT($A$10:A30)+1,"")</f>
        <v/>
      </c>
      <c r="B31" s="78" t="str">
        <f>IF(ISNONTEXT(INDEX(tbINPUT[],MATCH(ROW($A21),tbINPUT[Helper Perminggu],0),COLUMN())),"",INDEX(tbINPUT[],MATCH(ROW($A21),tbINPUT[Helper Perminggu],0),COLUMN()))</f>
        <v/>
      </c>
      <c r="C31" s="80" t="str">
        <f>IF(LEN(Table2[[#This Row],[Hari]]),INDEX(tbINPUT[],MATCH(ROW($A21),tbINPUT[Helper Perminggu],0),COLUMN()),"")</f>
        <v/>
      </c>
      <c r="D31" s="75" t="str">
        <f>IFERROR(INDEX(tbINPUT[],MATCH(ROW($A21),tbINPUT[Helper Perminggu],0),4),"")</f>
        <v/>
      </c>
      <c r="E31" s="73" t="str">
        <f>IF(LEN(D31),VLOOKUP(D31,Data!B:C,2,0),"")</f>
        <v/>
      </c>
      <c r="F31" s="66" t="str">
        <f>IF(LEN(Table2[[#This Row],[Nama Lengkap]]),INDEX(tbINPUT[],MATCH(ROW($A21),tbINPUT[Helper Perminggu],0),COLUMN()),"")</f>
        <v/>
      </c>
      <c r="G31" s="66" t="str">
        <f>IF(LEN(Table2[[#This Row],[Nama Lengkap]]),INDEX(tbINPUT[],MATCH(ROW($A21),tbINPUT[Helper Perminggu],0),COLUMN()),"")</f>
        <v/>
      </c>
      <c r="H31" s="64" t="str">
        <f>IF(LEN(Table2[[#This Row],[Nama Lengkap]]),INDEX(tbINPUT[],MATCH(ROW($A21),tbINPUT[Helper Perminggu],0),COLUMN()),"")</f>
        <v/>
      </c>
      <c r="I31" s="69" t="str">
        <f>IF(LEN(Table2[[#This Row],[Nama Lengkap]]),INDEX(tbINPUT[],MATCH(ROW($A21),tbINPUT[Helper Perminggu],0),COLUMN()),"")</f>
        <v/>
      </c>
      <c r="J31" s="77"/>
    </row>
    <row r="32" spans="1:10" x14ac:dyDescent="0.25">
      <c r="A32" s="72" t="str">
        <f>IF(LEN(B32),COUNT($A$10:A31)+1,"")</f>
        <v/>
      </c>
      <c r="B32" s="78" t="str">
        <f>IF(ISNONTEXT(INDEX(tbINPUT[],MATCH(ROW($A22),tbINPUT[Helper Perminggu],0),COLUMN())),"",INDEX(tbINPUT[],MATCH(ROW($A22),tbINPUT[Helper Perminggu],0),COLUMN()))</f>
        <v/>
      </c>
      <c r="C32" s="80" t="str">
        <f>IF(LEN(Table2[[#This Row],[Hari]]),INDEX(tbINPUT[],MATCH(ROW($A22),tbINPUT[Helper Perminggu],0),COLUMN()),"")</f>
        <v/>
      </c>
      <c r="D32" s="75" t="str">
        <f>IFERROR(INDEX(tbINPUT[],MATCH(ROW($A22),tbINPUT[Helper Perminggu],0),4),"")</f>
        <v/>
      </c>
      <c r="E32" s="73" t="str">
        <f>IF(LEN(D32),VLOOKUP(D32,Data!B:C,2,0),"")</f>
        <v/>
      </c>
      <c r="F32" s="66" t="str">
        <f>IF(LEN(Table2[[#This Row],[Nama Lengkap]]),INDEX(tbINPUT[],MATCH(ROW($A22),tbINPUT[Helper Perminggu],0),COLUMN()),"")</f>
        <v/>
      </c>
      <c r="G32" s="66" t="str">
        <f>IF(LEN(Table2[[#This Row],[Nama Lengkap]]),INDEX(tbINPUT[],MATCH(ROW($A22),tbINPUT[Helper Perminggu],0),COLUMN()),"")</f>
        <v/>
      </c>
      <c r="H32" s="64" t="str">
        <f>IF(LEN(Table2[[#This Row],[Nama Lengkap]]),INDEX(tbINPUT[],MATCH(ROW($A22),tbINPUT[Helper Perminggu],0),COLUMN()),"")</f>
        <v/>
      </c>
      <c r="I32" s="69" t="str">
        <f>IF(LEN(Table2[[#This Row],[Nama Lengkap]]),INDEX(tbINPUT[],MATCH(ROW($A22),tbINPUT[Helper Perminggu],0),COLUMN()),"")</f>
        <v/>
      </c>
      <c r="J32" s="77"/>
    </row>
    <row r="33" spans="1:10" x14ac:dyDescent="0.25">
      <c r="A33" s="72" t="str">
        <f>IF(LEN(B33),COUNT($A$10:A32)+1,"")</f>
        <v/>
      </c>
      <c r="B33" s="78" t="str">
        <f>IF(ISNONTEXT(INDEX(tbINPUT[],MATCH(ROW($A23),tbINPUT[Helper Perminggu],0),COLUMN())),"",INDEX(tbINPUT[],MATCH(ROW($A23),tbINPUT[Helper Perminggu],0),COLUMN()))</f>
        <v/>
      </c>
      <c r="C33" s="80" t="str">
        <f>IF(LEN(Table2[[#This Row],[Hari]]),INDEX(tbINPUT[],MATCH(ROW($A23),tbINPUT[Helper Perminggu],0),COLUMN()),"")</f>
        <v/>
      </c>
      <c r="D33" s="75" t="str">
        <f>IFERROR(INDEX(tbINPUT[],MATCH(ROW($A23),tbINPUT[Helper Perminggu],0),4),"")</f>
        <v/>
      </c>
      <c r="E33" s="73" t="str">
        <f>IF(LEN(D33),VLOOKUP(D33,Data!B:C,2,0),"")</f>
        <v/>
      </c>
      <c r="F33" s="66" t="str">
        <f>IF(LEN(Table2[[#This Row],[Nama Lengkap]]),INDEX(tbINPUT[],MATCH(ROW($A23),tbINPUT[Helper Perminggu],0),COLUMN()),"")</f>
        <v/>
      </c>
      <c r="G33" s="66" t="str">
        <f>IF(LEN(Table2[[#This Row],[Nama Lengkap]]),INDEX(tbINPUT[],MATCH(ROW($A23),tbINPUT[Helper Perminggu],0),COLUMN()),"")</f>
        <v/>
      </c>
      <c r="H33" s="64" t="str">
        <f>IF(LEN(Table2[[#This Row],[Nama Lengkap]]),INDEX(tbINPUT[],MATCH(ROW($A23),tbINPUT[Helper Perminggu],0),COLUMN()),"")</f>
        <v/>
      </c>
      <c r="I33" s="69" t="str">
        <f>IF(LEN(Table2[[#This Row],[Nama Lengkap]]),INDEX(tbINPUT[],MATCH(ROW($A23),tbINPUT[Helper Perminggu],0),COLUMN()),"")</f>
        <v/>
      </c>
      <c r="J33" s="77"/>
    </row>
    <row r="34" spans="1:10" x14ac:dyDescent="0.25">
      <c r="A34" s="72" t="str">
        <f>IF(LEN(B34),COUNT($A$10:A33)+1,"")</f>
        <v/>
      </c>
      <c r="B34" s="78" t="str">
        <f>IF(ISNONTEXT(INDEX(tbINPUT[],MATCH(ROW($A24),tbINPUT[Helper Perminggu],0),COLUMN())),"",INDEX(tbINPUT[],MATCH(ROW($A24),tbINPUT[Helper Perminggu],0),COLUMN()))</f>
        <v/>
      </c>
      <c r="C34" s="80" t="str">
        <f>IF(LEN(Table2[[#This Row],[Hari]]),INDEX(tbINPUT[],MATCH(ROW($A24),tbINPUT[Helper Perminggu],0),COLUMN()),"")</f>
        <v/>
      </c>
      <c r="D34" s="75" t="str">
        <f>IFERROR(INDEX(tbINPUT[],MATCH(ROW($A24),tbINPUT[Helper Perminggu],0),4),"")</f>
        <v/>
      </c>
      <c r="E34" s="73" t="str">
        <f>IF(LEN(D34),VLOOKUP(D34,Data!B:C,2,0),"")</f>
        <v/>
      </c>
      <c r="F34" s="66" t="str">
        <f>IF(LEN(Table2[[#This Row],[Nama Lengkap]]),INDEX(tbINPUT[],MATCH(ROW($A24),tbINPUT[Helper Perminggu],0),COLUMN()),"")</f>
        <v/>
      </c>
      <c r="G34" s="66" t="str">
        <f>IF(LEN(Table2[[#This Row],[Nama Lengkap]]),INDEX(tbINPUT[],MATCH(ROW($A24),tbINPUT[Helper Perminggu],0),COLUMN()),"")</f>
        <v/>
      </c>
      <c r="H34" s="64" t="str">
        <f>IF(LEN(Table2[[#This Row],[Nama Lengkap]]),INDEX(tbINPUT[],MATCH(ROW($A24),tbINPUT[Helper Perminggu],0),COLUMN()),"")</f>
        <v/>
      </c>
      <c r="I34" s="69" t="str">
        <f>IF(LEN(Table2[[#This Row],[Nama Lengkap]]),INDEX(tbINPUT[],MATCH(ROW($A24),tbINPUT[Helper Perminggu],0),COLUMN()),"")</f>
        <v/>
      </c>
      <c r="J34" s="77"/>
    </row>
    <row r="35" spans="1:10" x14ac:dyDescent="0.25">
      <c r="A35" s="72" t="str">
        <f>IF(LEN(B35),COUNT($A$10:A34)+1,"")</f>
        <v/>
      </c>
      <c r="B35" s="78" t="str">
        <f>IF(ISNONTEXT(INDEX(tbINPUT[],MATCH(ROW($A25),tbINPUT[Helper Perminggu],0),COLUMN())),"",INDEX(tbINPUT[],MATCH(ROW($A25),tbINPUT[Helper Perminggu],0),COLUMN()))</f>
        <v/>
      </c>
      <c r="C35" s="80" t="str">
        <f>IF(LEN(Table2[[#This Row],[Hari]]),INDEX(tbINPUT[],MATCH(ROW($A25),tbINPUT[Helper Perminggu],0),COLUMN()),"")</f>
        <v/>
      </c>
      <c r="D35" s="75" t="str">
        <f>IFERROR(INDEX(tbINPUT[],MATCH(ROW($A25),tbINPUT[Helper Perminggu],0),4),"")</f>
        <v/>
      </c>
      <c r="E35" s="73" t="str">
        <f>IF(LEN(D35),VLOOKUP(D35,Data!B:C,2,0),"")</f>
        <v/>
      </c>
      <c r="F35" s="66" t="str">
        <f>IF(LEN(Table2[[#This Row],[Nama Lengkap]]),INDEX(tbINPUT[],MATCH(ROW($A25),tbINPUT[Helper Perminggu],0),COLUMN()),"")</f>
        <v/>
      </c>
      <c r="G35" s="66" t="str">
        <f>IF(LEN(Table2[[#This Row],[Nama Lengkap]]),INDEX(tbINPUT[],MATCH(ROW($A25),tbINPUT[Helper Perminggu],0),COLUMN()),"")</f>
        <v/>
      </c>
      <c r="H35" s="64" t="str">
        <f>IF(LEN(Table2[[#This Row],[Nama Lengkap]]),INDEX(tbINPUT[],MATCH(ROW($A25),tbINPUT[Helper Perminggu],0),COLUMN()),"")</f>
        <v/>
      </c>
      <c r="I35" s="69" t="str">
        <f>IF(LEN(Table2[[#This Row],[Nama Lengkap]]),INDEX(tbINPUT[],MATCH(ROW($A25),tbINPUT[Helper Perminggu],0),COLUMN()),"")</f>
        <v/>
      </c>
      <c r="J35" s="77"/>
    </row>
    <row r="36" spans="1:10" x14ac:dyDescent="0.25">
      <c r="A36" s="72" t="str">
        <f>IF(LEN(B36),COUNT($A$10:A35)+1,"")</f>
        <v/>
      </c>
      <c r="B36" s="78" t="str">
        <f>IF(ISNONTEXT(INDEX(tbINPUT[],MATCH(ROW($A26),tbINPUT[Helper Perminggu],0),COLUMN())),"",INDEX(tbINPUT[],MATCH(ROW($A26),tbINPUT[Helper Perminggu],0),COLUMN()))</f>
        <v/>
      </c>
      <c r="C36" s="80" t="str">
        <f>IF(LEN(Table2[[#This Row],[Hari]]),INDEX(tbINPUT[],MATCH(ROW($A26),tbINPUT[Helper Perminggu],0),COLUMN()),"")</f>
        <v/>
      </c>
      <c r="D36" s="75" t="str">
        <f>IFERROR(INDEX(tbINPUT[],MATCH(ROW($A26),tbINPUT[Helper Perminggu],0),4),"")</f>
        <v/>
      </c>
      <c r="E36" s="73" t="str">
        <f>IF(LEN(D36),VLOOKUP(D36,Data!B:C,2,0),"")</f>
        <v/>
      </c>
      <c r="F36" s="66" t="str">
        <f>IF(LEN(Table2[[#This Row],[Nama Lengkap]]),INDEX(tbINPUT[],MATCH(ROW($A26),tbINPUT[Helper Perminggu],0),COLUMN()),"")</f>
        <v/>
      </c>
      <c r="G36" s="66" t="str">
        <f>IF(LEN(Table2[[#This Row],[Nama Lengkap]]),INDEX(tbINPUT[],MATCH(ROW($A26),tbINPUT[Helper Perminggu],0),COLUMN()),"")</f>
        <v/>
      </c>
      <c r="H36" s="64" t="str">
        <f>IF(LEN(Table2[[#This Row],[Nama Lengkap]]),INDEX(tbINPUT[],MATCH(ROW($A26),tbINPUT[Helper Perminggu],0),COLUMN()),"")</f>
        <v/>
      </c>
      <c r="I36" s="69" t="str">
        <f>IF(LEN(Table2[[#This Row],[Nama Lengkap]]),INDEX(tbINPUT[],MATCH(ROW($A26),tbINPUT[Helper Perminggu],0),COLUMN()),"")</f>
        <v/>
      </c>
      <c r="J36" s="77"/>
    </row>
    <row r="37" spans="1:10" x14ac:dyDescent="0.25">
      <c r="A37" s="72" t="str">
        <f>IF(LEN(B37),COUNT($A$10:A36)+1,"")</f>
        <v/>
      </c>
      <c r="B37" s="78" t="str">
        <f>IF(ISNONTEXT(INDEX(tbINPUT[],MATCH(ROW($A27),tbINPUT[Helper Perminggu],0),COLUMN())),"",INDEX(tbINPUT[],MATCH(ROW($A27),tbINPUT[Helper Perminggu],0),COLUMN()))</f>
        <v/>
      </c>
      <c r="C37" s="80" t="str">
        <f>IF(LEN(Table2[[#This Row],[Hari]]),INDEX(tbINPUT[],MATCH(ROW($A27),tbINPUT[Helper Perminggu],0),COLUMN()),"")</f>
        <v/>
      </c>
      <c r="D37" s="75" t="str">
        <f>IFERROR(INDEX(tbINPUT[],MATCH(ROW($A27),tbINPUT[Helper Perminggu],0),4),"")</f>
        <v/>
      </c>
      <c r="E37" s="73" t="str">
        <f>IF(LEN(D37),VLOOKUP(D37,Data!B:C,2,0),"")</f>
        <v/>
      </c>
      <c r="F37" s="66" t="str">
        <f>IF(LEN(Table2[[#This Row],[Nama Lengkap]]),INDEX(tbINPUT[],MATCH(ROW($A27),tbINPUT[Helper Perminggu],0),COLUMN()),"")</f>
        <v/>
      </c>
      <c r="G37" s="66" t="str">
        <f>IF(LEN(Table2[[#This Row],[Nama Lengkap]]),INDEX(tbINPUT[],MATCH(ROW($A27),tbINPUT[Helper Perminggu],0),COLUMN()),"")</f>
        <v/>
      </c>
      <c r="H37" s="64" t="str">
        <f>IF(LEN(Table2[[#This Row],[Nama Lengkap]]),INDEX(tbINPUT[],MATCH(ROW($A27),tbINPUT[Helper Perminggu],0),COLUMN()),"")</f>
        <v/>
      </c>
      <c r="I37" s="69" t="str">
        <f>IF(LEN(Table2[[#This Row],[Nama Lengkap]]),INDEX(tbINPUT[],MATCH(ROW($A27),tbINPUT[Helper Perminggu],0),COLUMN()),"")</f>
        <v/>
      </c>
      <c r="J37" s="77"/>
    </row>
    <row r="38" spans="1:10" x14ac:dyDescent="0.25">
      <c r="A38" s="72" t="str">
        <f>IF(LEN(B38),COUNT($A$10:A37)+1,"")</f>
        <v/>
      </c>
      <c r="B38" s="78" t="str">
        <f>IF(ISNONTEXT(INDEX(tbINPUT[],MATCH(ROW($A28),tbINPUT[Helper Perminggu],0),COLUMN())),"",INDEX(tbINPUT[],MATCH(ROW($A28),tbINPUT[Helper Perminggu],0),COLUMN()))</f>
        <v/>
      </c>
      <c r="C38" s="80" t="str">
        <f>IF(LEN(Table2[[#This Row],[Hari]]),INDEX(tbINPUT[],MATCH(ROW($A28),tbINPUT[Helper Perminggu],0),COLUMN()),"")</f>
        <v/>
      </c>
      <c r="D38" s="75" t="str">
        <f>IFERROR(INDEX(tbINPUT[],MATCH(ROW($A28),tbINPUT[Helper Perminggu],0),4),"")</f>
        <v/>
      </c>
      <c r="E38" s="73" t="str">
        <f>IF(LEN(D38),VLOOKUP(D38,Data!B:C,2,0),"")</f>
        <v/>
      </c>
      <c r="F38" s="66" t="str">
        <f>IF(LEN(Table2[[#This Row],[Nama Lengkap]]),INDEX(tbINPUT[],MATCH(ROW($A28),tbINPUT[Helper Perminggu],0),COLUMN()),"")</f>
        <v/>
      </c>
      <c r="G38" s="66" t="str">
        <f>IF(LEN(Table2[[#This Row],[Nama Lengkap]]),INDEX(tbINPUT[],MATCH(ROW($A28),tbINPUT[Helper Perminggu],0),COLUMN()),"")</f>
        <v/>
      </c>
      <c r="H38" s="64" t="str">
        <f>IF(LEN(Table2[[#This Row],[Nama Lengkap]]),INDEX(tbINPUT[],MATCH(ROW($A28),tbINPUT[Helper Perminggu],0),COLUMN()),"")</f>
        <v/>
      </c>
      <c r="I38" s="69" t="str">
        <f>IF(LEN(Table2[[#This Row],[Nama Lengkap]]),INDEX(tbINPUT[],MATCH(ROW($A28),tbINPUT[Helper Perminggu],0),COLUMN()),"")</f>
        <v/>
      </c>
      <c r="J38" s="77"/>
    </row>
    <row r="39" spans="1:10" x14ac:dyDescent="0.25">
      <c r="A39" s="72" t="str">
        <f>IF(LEN(B39),COUNT($A$10:A38)+1,"")</f>
        <v/>
      </c>
      <c r="B39" s="78" t="str">
        <f>IF(ISNONTEXT(INDEX(tbINPUT[],MATCH(ROW($A29),tbINPUT[Helper Perminggu],0),COLUMN())),"",INDEX(tbINPUT[],MATCH(ROW($A29),tbINPUT[Helper Perminggu],0),COLUMN()))</f>
        <v/>
      </c>
      <c r="C39" s="80" t="str">
        <f>IF(LEN(Table2[[#This Row],[Hari]]),INDEX(tbINPUT[],MATCH(ROW($A29),tbINPUT[Helper Perminggu],0),COLUMN()),"")</f>
        <v/>
      </c>
      <c r="D39" s="75" t="str">
        <f>IFERROR(INDEX(tbINPUT[],MATCH(ROW($A29),tbINPUT[Helper Perminggu],0),4),"")</f>
        <v/>
      </c>
      <c r="E39" s="73" t="str">
        <f>IF(LEN(D39),VLOOKUP(D39,Data!B:C,2,0),"")</f>
        <v/>
      </c>
      <c r="F39" s="66" t="str">
        <f>IF(LEN(Table2[[#This Row],[Nama Lengkap]]),INDEX(tbINPUT[],MATCH(ROW($A29),tbINPUT[Helper Perminggu],0),COLUMN()),"")</f>
        <v/>
      </c>
      <c r="G39" s="66" t="str">
        <f>IF(LEN(Table2[[#This Row],[Nama Lengkap]]),INDEX(tbINPUT[],MATCH(ROW($A29),tbINPUT[Helper Perminggu],0),COLUMN()),"")</f>
        <v/>
      </c>
      <c r="H39" s="64" t="str">
        <f>IF(LEN(Table2[[#This Row],[Nama Lengkap]]),INDEX(tbINPUT[],MATCH(ROW($A29),tbINPUT[Helper Perminggu],0),COLUMN()),"")</f>
        <v/>
      </c>
      <c r="I39" s="69" t="str">
        <f>IF(LEN(Table2[[#This Row],[Nama Lengkap]]),INDEX(tbINPUT[],MATCH(ROW($A29),tbINPUT[Helper Perminggu],0),COLUMN()),"")</f>
        <v/>
      </c>
      <c r="J39" s="77"/>
    </row>
    <row r="40" spans="1:10" x14ac:dyDescent="0.25">
      <c r="A40" s="72" t="str">
        <f>IF(LEN(B40),COUNT($A$10:A39)+1,"")</f>
        <v/>
      </c>
      <c r="B40" s="78" t="str">
        <f>IF(ISNONTEXT(INDEX(tbINPUT[],MATCH(ROW($A30),tbINPUT[Helper Perminggu],0),COLUMN())),"",INDEX(tbINPUT[],MATCH(ROW($A30),tbINPUT[Helper Perminggu],0),COLUMN()))</f>
        <v/>
      </c>
      <c r="C40" s="80" t="str">
        <f>IF(LEN(Table2[[#This Row],[Hari]]),INDEX(tbINPUT[],MATCH(ROW($A30),tbINPUT[Helper Perminggu],0),COLUMN()),"")</f>
        <v/>
      </c>
      <c r="D40" s="75" t="str">
        <f>IFERROR(INDEX(tbINPUT[],MATCH(ROW($A30),tbINPUT[Helper Perminggu],0),4),"")</f>
        <v/>
      </c>
      <c r="E40" s="73" t="str">
        <f>IF(LEN(D40),VLOOKUP(D40,Data!B:C,2,0),"")</f>
        <v/>
      </c>
      <c r="F40" s="66" t="str">
        <f>IF(LEN(Table2[[#This Row],[Nama Lengkap]]),INDEX(tbINPUT[],MATCH(ROW($A30),tbINPUT[Helper Perminggu],0),COLUMN()),"")</f>
        <v/>
      </c>
      <c r="G40" s="66" t="str">
        <f>IF(LEN(Table2[[#This Row],[Nama Lengkap]]),INDEX(tbINPUT[],MATCH(ROW($A30),tbINPUT[Helper Perminggu],0),COLUMN()),"")</f>
        <v/>
      </c>
      <c r="H40" s="64" t="str">
        <f>IF(LEN(Table2[[#This Row],[Nama Lengkap]]),INDEX(tbINPUT[],MATCH(ROW($A30),tbINPUT[Helper Perminggu],0),COLUMN()),"")</f>
        <v/>
      </c>
      <c r="I40" s="69" t="str">
        <f>IF(LEN(Table2[[#This Row],[Nama Lengkap]]),INDEX(tbINPUT[],MATCH(ROW($A30),tbINPUT[Helper Perminggu],0),COLUMN()),"")</f>
        <v/>
      </c>
      <c r="J40" s="77"/>
    </row>
    <row r="41" spans="1:10" x14ac:dyDescent="0.25">
      <c r="A41" s="72" t="str">
        <f>IF(LEN(B41),COUNT($A$10:A40)+1,"")</f>
        <v/>
      </c>
      <c r="B41" s="78" t="str">
        <f>IF(ISNONTEXT(INDEX(tbINPUT[],MATCH(ROW($A31),tbINPUT[Helper Perminggu],0),COLUMN())),"",INDEX(tbINPUT[],MATCH(ROW($A31),tbINPUT[Helper Perminggu],0),COLUMN()))</f>
        <v/>
      </c>
      <c r="C41" s="80" t="str">
        <f>IF(LEN(Table2[[#This Row],[Hari]]),INDEX(tbINPUT[],MATCH(ROW($A31),tbINPUT[Helper Perminggu],0),COLUMN()),"")</f>
        <v/>
      </c>
      <c r="D41" s="75" t="str">
        <f>IFERROR(INDEX(tbINPUT[],MATCH(ROW($A31),tbINPUT[Helper Perminggu],0),4),"")</f>
        <v/>
      </c>
      <c r="E41" s="73" t="str">
        <f>IF(LEN(D41),VLOOKUP(D41,Data!B:C,2,0),"")</f>
        <v/>
      </c>
      <c r="F41" s="66" t="str">
        <f>IF(LEN(Table2[[#This Row],[Nama Lengkap]]),INDEX(tbINPUT[],MATCH(ROW($A31),tbINPUT[Helper Perminggu],0),COLUMN()),"")</f>
        <v/>
      </c>
      <c r="G41" s="66" t="str">
        <f>IF(LEN(Table2[[#This Row],[Nama Lengkap]]),INDEX(tbINPUT[],MATCH(ROW($A31),tbINPUT[Helper Perminggu],0),COLUMN()),"")</f>
        <v/>
      </c>
      <c r="H41" s="64" t="str">
        <f>IF(LEN(Table2[[#This Row],[Nama Lengkap]]),INDEX(tbINPUT[],MATCH(ROW($A31),tbINPUT[Helper Perminggu],0),COLUMN()),"")</f>
        <v/>
      </c>
      <c r="I41" s="69" t="str">
        <f>IF(LEN(Table2[[#This Row],[Nama Lengkap]]),INDEX(tbINPUT[],MATCH(ROW($A31),tbINPUT[Helper Perminggu],0),COLUMN()),"")</f>
        <v/>
      </c>
      <c r="J41" s="77"/>
    </row>
    <row r="42" spans="1:10" x14ac:dyDescent="0.25">
      <c r="A42" s="72" t="str">
        <f>IF(LEN(B42),COUNT($A$10:A41)+1,"")</f>
        <v/>
      </c>
      <c r="B42" s="78" t="str">
        <f>IF(ISNONTEXT(INDEX(tbINPUT[],MATCH(ROW($A32),tbINPUT[Helper Perminggu],0),COLUMN())),"",INDEX(tbINPUT[],MATCH(ROW($A32),tbINPUT[Helper Perminggu],0),COLUMN()))</f>
        <v/>
      </c>
      <c r="C42" s="80" t="str">
        <f>IF(LEN(Table2[[#This Row],[Hari]]),INDEX(tbINPUT[],MATCH(ROW($A32),tbINPUT[Helper Perminggu],0),COLUMN()),"")</f>
        <v/>
      </c>
      <c r="D42" s="75" t="str">
        <f>IFERROR(INDEX(tbINPUT[],MATCH(ROW($A32),tbINPUT[Helper Perminggu],0),4),"")</f>
        <v/>
      </c>
      <c r="E42" s="73" t="str">
        <f>IF(LEN(D42),VLOOKUP(D42,Data!B:C,2,0),"")</f>
        <v/>
      </c>
      <c r="F42" s="66" t="str">
        <f>IF(LEN(Table2[[#This Row],[Nama Lengkap]]),INDEX(tbINPUT[],MATCH(ROW($A32),tbINPUT[Helper Perminggu],0),COLUMN()),"")</f>
        <v/>
      </c>
      <c r="G42" s="66" t="str">
        <f>IF(LEN(Table2[[#This Row],[Nama Lengkap]]),INDEX(tbINPUT[],MATCH(ROW($A32),tbINPUT[Helper Perminggu],0),COLUMN()),"")</f>
        <v/>
      </c>
      <c r="H42" s="64" t="str">
        <f>IF(LEN(Table2[[#This Row],[Nama Lengkap]]),INDEX(tbINPUT[],MATCH(ROW($A32),tbINPUT[Helper Perminggu],0),COLUMN()),"")</f>
        <v/>
      </c>
      <c r="I42" s="69" t="str">
        <f>IF(LEN(Table2[[#This Row],[Nama Lengkap]]),INDEX(tbINPUT[],MATCH(ROW($A32),tbINPUT[Helper Perminggu],0),COLUMN()),"")</f>
        <v/>
      </c>
      <c r="J42" s="77"/>
    </row>
    <row r="43" spans="1:10" x14ac:dyDescent="0.25">
      <c r="A43" s="72" t="str">
        <f>IF(LEN(B43),COUNT($A$10:A42)+1,"")</f>
        <v/>
      </c>
      <c r="B43" s="78" t="str">
        <f>IF(ISNONTEXT(INDEX(tbINPUT[],MATCH(ROW($A33),tbINPUT[Helper Perminggu],0),COLUMN())),"",INDEX(tbINPUT[],MATCH(ROW($A33),tbINPUT[Helper Perminggu],0),COLUMN()))</f>
        <v/>
      </c>
      <c r="C43" s="80" t="str">
        <f>IF(LEN(Table2[[#This Row],[Hari]]),INDEX(tbINPUT[],MATCH(ROW($A33),tbINPUT[Helper Perminggu],0),COLUMN()),"")</f>
        <v/>
      </c>
      <c r="D43" s="75" t="str">
        <f>IFERROR(INDEX(tbINPUT[],MATCH(ROW($A33),tbINPUT[Helper Perminggu],0),4),"")</f>
        <v/>
      </c>
      <c r="E43" s="73" t="str">
        <f>IF(LEN(D43),VLOOKUP(D43,Data!B:C,2,0),"")</f>
        <v/>
      </c>
      <c r="F43" s="66" t="str">
        <f>IF(LEN(Table2[[#This Row],[Nama Lengkap]]),INDEX(tbINPUT[],MATCH(ROW($A33),tbINPUT[Helper Perminggu],0),COLUMN()),"")</f>
        <v/>
      </c>
      <c r="G43" s="66" t="str">
        <f>IF(LEN(Table2[[#This Row],[Nama Lengkap]]),INDEX(tbINPUT[],MATCH(ROW($A33),tbINPUT[Helper Perminggu],0),COLUMN()),"")</f>
        <v/>
      </c>
      <c r="H43" s="64" t="str">
        <f>IF(LEN(Table2[[#This Row],[Nama Lengkap]]),INDEX(tbINPUT[],MATCH(ROW($A33),tbINPUT[Helper Perminggu],0),COLUMN()),"")</f>
        <v/>
      </c>
      <c r="I43" s="69" t="str">
        <f>IF(LEN(Table2[[#This Row],[Nama Lengkap]]),INDEX(tbINPUT[],MATCH(ROW($A33),tbINPUT[Helper Perminggu],0),COLUMN()),"")</f>
        <v/>
      </c>
      <c r="J43" s="77"/>
    </row>
    <row r="44" spans="1:10" x14ac:dyDescent="0.25">
      <c r="A44" s="72" t="str">
        <f>IF(LEN(B44),COUNT($A$10:A43)+1,"")</f>
        <v/>
      </c>
      <c r="B44" s="78" t="str">
        <f>IF(ISNONTEXT(INDEX(tbINPUT[],MATCH(ROW($A34),tbINPUT[Helper Perminggu],0),COLUMN())),"",INDEX(tbINPUT[],MATCH(ROW($A34),tbINPUT[Helper Perminggu],0),COLUMN()))</f>
        <v/>
      </c>
      <c r="C44" s="80" t="str">
        <f>IF(LEN(Table2[[#This Row],[Hari]]),INDEX(tbINPUT[],MATCH(ROW($A34),tbINPUT[Helper Perminggu],0),COLUMN()),"")</f>
        <v/>
      </c>
      <c r="D44" s="75" t="str">
        <f>IFERROR(INDEX(tbINPUT[],MATCH(ROW($A34),tbINPUT[Helper Perminggu],0),4),"")</f>
        <v/>
      </c>
      <c r="E44" s="73" t="str">
        <f>IF(LEN(D44),VLOOKUP(D44,Data!B:C,2,0),"")</f>
        <v/>
      </c>
      <c r="F44" s="66" t="str">
        <f>IF(LEN(Table2[[#This Row],[Nama Lengkap]]),INDEX(tbINPUT[],MATCH(ROW($A34),tbINPUT[Helper Perminggu],0),COLUMN()),"")</f>
        <v/>
      </c>
      <c r="G44" s="66" t="str">
        <f>IF(LEN(Table2[[#This Row],[Nama Lengkap]]),INDEX(tbINPUT[],MATCH(ROW($A34),tbINPUT[Helper Perminggu],0),COLUMN()),"")</f>
        <v/>
      </c>
      <c r="H44" s="64" t="str">
        <f>IF(LEN(Table2[[#This Row],[Nama Lengkap]]),INDEX(tbINPUT[],MATCH(ROW($A34),tbINPUT[Helper Perminggu],0),COLUMN()),"")</f>
        <v/>
      </c>
      <c r="I44" s="69" t="str">
        <f>IF(LEN(Table2[[#This Row],[Nama Lengkap]]),INDEX(tbINPUT[],MATCH(ROW($A34),tbINPUT[Helper Perminggu],0),COLUMN()),"")</f>
        <v/>
      </c>
      <c r="J44" s="77"/>
    </row>
    <row r="45" spans="1:10" x14ac:dyDescent="0.25">
      <c r="A45" s="72" t="str">
        <f>IF(LEN(B45),COUNT($A$10:A44)+1,"")</f>
        <v/>
      </c>
      <c r="B45" s="78" t="str">
        <f>IF(ISNONTEXT(INDEX(tbINPUT[],MATCH(ROW($A35),tbINPUT[Helper Perminggu],0),COLUMN())),"",INDEX(tbINPUT[],MATCH(ROW($A35),tbINPUT[Helper Perminggu],0),COLUMN()))</f>
        <v/>
      </c>
      <c r="C45" s="80" t="str">
        <f>IF(LEN(Table2[[#This Row],[Hari]]),INDEX(tbINPUT[],MATCH(ROW($A35),tbINPUT[Helper Perminggu],0),COLUMN()),"")</f>
        <v/>
      </c>
      <c r="D45" s="75" t="str">
        <f>IFERROR(INDEX(tbINPUT[],MATCH(ROW($A35),tbINPUT[Helper Perminggu],0),4),"")</f>
        <v/>
      </c>
      <c r="E45" s="73" t="str">
        <f>IF(LEN(D45),VLOOKUP(D45,Data!B:C,2,0),"")</f>
        <v/>
      </c>
      <c r="F45" s="66" t="str">
        <f>IF(LEN(Table2[[#This Row],[Nama Lengkap]]),INDEX(tbINPUT[],MATCH(ROW($A35),tbINPUT[Helper Perminggu],0),COLUMN()),"")</f>
        <v/>
      </c>
      <c r="G45" s="66" t="str">
        <f>IF(LEN(Table2[[#This Row],[Nama Lengkap]]),INDEX(tbINPUT[],MATCH(ROW($A35),tbINPUT[Helper Perminggu],0),COLUMN()),"")</f>
        <v/>
      </c>
      <c r="H45" s="64" t="str">
        <f>IF(LEN(Table2[[#This Row],[Nama Lengkap]]),INDEX(tbINPUT[],MATCH(ROW($A35),tbINPUT[Helper Perminggu],0),COLUMN()),"")</f>
        <v/>
      </c>
      <c r="I45" s="69" t="str">
        <f>IF(LEN(Table2[[#This Row],[Nama Lengkap]]),INDEX(tbINPUT[],MATCH(ROW($A35),tbINPUT[Helper Perminggu],0),COLUMN()),"")</f>
        <v/>
      </c>
      <c r="J45" s="77"/>
    </row>
    <row r="46" spans="1:10" x14ac:dyDescent="0.25">
      <c r="A46" s="72" t="str">
        <f>IF(LEN(B46),COUNT($A$10:A45)+1,"")</f>
        <v/>
      </c>
      <c r="B46" s="78" t="str">
        <f>IF(ISNONTEXT(INDEX(tbINPUT[],MATCH(ROW($A36),tbINPUT[Helper Perminggu],0),COLUMN())),"",INDEX(tbINPUT[],MATCH(ROW($A36),tbINPUT[Helper Perminggu],0),COLUMN()))</f>
        <v/>
      </c>
      <c r="C46" s="80" t="str">
        <f>IF(LEN(Table2[[#This Row],[Hari]]),INDEX(tbINPUT[],MATCH(ROW($A36),tbINPUT[Helper Perminggu],0),COLUMN()),"")</f>
        <v/>
      </c>
      <c r="D46" s="75" t="str">
        <f>IFERROR(INDEX(tbINPUT[],MATCH(ROW($A36),tbINPUT[Helper Perminggu],0),4),"")</f>
        <v/>
      </c>
      <c r="E46" s="73" t="str">
        <f>IF(LEN(D46),VLOOKUP(D46,Data!B:C,2,0),"")</f>
        <v/>
      </c>
      <c r="F46" s="66" t="str">
        <f>IF(LEN(Table2[[#This Row],[Nama Lengkap]]),INDEX(tbINPUT[],MATCH(ROW($A36),tbINPUT[Helper Perminggu],0),COLUMN()),"")</f>
        <v/>
      </c>
      <c r="G46" s="66" t="str">
        <f>IF(LEN(Table2[[#This Row],[Nama Lengkap]]),INDEX(tbINPUT[],MATCH(ROW($A36),tbINPUT[Helper Perminggu],0),COLUMN()),"")</f>
        <v/>
      </c>
      <c r="H46" s="64" t="str">
        <f>IF(LEN(Table2[[#This Row],[Nama Lengkap]]),INDEX(tbINPUT[],MATCH(ROW($A36),tbINPUT[Helper Perminggu],0),COLUMN()),"")</f>
        <v/>
      </c>
      <c r="I46" s="69" t="str">
        <f>IF(LEN(Table2[[#This Row],[Nama Lengkap]]),INDEX(tbINPUT[],MATCH(ROW($A36),tbINPUT[Helper Perminggu],0),COLUMN()),"")</f>
        <v/>
      </c>
      <c r="J46" s="77"/>
    </row>
    <row r="47" spans="1:10" x14ac:dyDescent="0.25">
      <c r="A47" s="72" t="str">
        <f>IF(LEN(B47),COUNT($A$10:A46)+1,"")</f>
        <v/>
      </c>
      <c r="B47" s="78" t="str">
        <f>IF(ISNONTEXT(INDEX(tbINPUT[],MATCH(ROW($A37),tbINPUT[Helper Perminggu],0),COLUMN())),"",INDEX(tbINPUT[],MATCH(ROW($A37),tbINPUT[Helper Perminggu],0),COLUMN()))</f>
        <v/>
      </c>
      <c r="C47" s="80" t="str">
        <f>IF(LEN(Table2[[#This Row],[Hari]]),INDEX(tbINPUT[],MATCH(ROW($A37),tbINPUT[Helper Perminggu],0),COLUMN()),"")</f>
        <v/>
      </c>
      <c r="D47" s="75" t="str">
        <f>IFERROR(INDEX(tbINPUT[],MATCH(ROW($A37),tbINPUT[Helper Perminggu],0),4),"")</f>
        <v/>
      </c>
      <c r="E47" s="73" t="str">
        <f>IF(LEN(D47),VLOOKUP(D47,Data!B:C,2,0),"")</f>
        <v/>
      </c>
      <c r="F47" s="66" t="str">
        <f>IF(LEN(Table2[[#This Row],[Nama Lengkap]]),INDEX(tbINPUT[],MATCH(ROW($A37),tbINPUT[Helper Perminggu],0),COLUMN()),"")</f>
        <v/>
      </c>
      <c r="G47" s="66" t="str">
        <f>IF(LEN(Table2[[#This Row],[Nama Lengkap]]),INDEX(tbINPUT[],MATCH(ROW($A37),tbINPUT[Helper Perminggu],0),COLUMN()),"")</f>
        <v/>
      </c>
      <c r="H47" s="64" t="str">
        <f>IF(LEN(Table2[[#This Row],[Nama Lengkap]]),INDEX(tbINPUT[],MATCH(ROW($A37),tbINPUT[Helper Perminggu],0),COLUMN()),"")</f>
        <v/>
      </c>
      <c r="I47" s="69" t="str">
        <f>IF(LEN(Table2[[#This Row],[Nama Lengkap]]),INDEX(tbINPUT[],MATCH(ROW($A37),tbINPUT[Helper Perminggu],0),COLUMN()),"")</f>
        <v/>
      </c>
      <c r="J47" s="77"/>
    </row>
    <row r="48" spans="1:10" x14ac:dyDescent="0.25">
      <c r="A48" s="72" t="str">
        <f>IF(LEN(B48),COUNT($A$10:A47)+1,"")</f>
        <v/>
      </c>
      <c r="B48" s="78" t="str">
        <f>IF(ISNONTEXT(INDEX(tbINPUT[],MATCH(ROW($A38),tbINPUT[Helper Perminggu],0),COLUMN())),"",INDEX(tbINPUT[],MATCH(ROW($A38),tbINPUT[Helper Perminggu],0),COLUMN()))</f>
        <v/>
      </c>
      <c r="C48" s="80" t="str">
        <f>IF(LEN(Table2[[#This Row],[Hari]]),INDEX(tbINPUT[],MATCH(ROW($A38),tbINPUT[Helper Perminggu],0),COLUMN()),"")</f>
        <v/>
      </c>
      <c r="D48" s="75" t="str">
        <f>IFERROR(INDEX(tbINPUT[],MATCH(ROW($A38),tbINPUT[Helper Perminggu],0),4),"")</f>
        <v/>
      </c>
      <c r="E48" s="73" t="str">
        <f>IF(LEN(D48),VLOOKUP(D48,Data!B:C,2,0),"")</f>
        <v/>
      </c>
      <c r="F48" s="66" t="str">
        <f>IF(LEN(Table2[[#This Row],[Nama Lengkap]]),INDEX(tbINPUT[],MATCH(ROW($A38),tbINPUT[Helper Perminggu],0),COLUMN()),"")</f>
        <v/>
      </c>
      <c r="G48" s="66" t="str">
        <f>IF(LEN(Table2[[#This Row],[Nama Lengkap]]),INDEX(tbINPUT[],MATCH(ROW($A38),tbINPUT[Helper Perminggu],0),COLUMN()),"")</f>
        <v/>
      </c>
      <c r="H48" s="64" t="str">
        <f>IF(LEN(Table2[[#This Row],[Nama Lengkap]]),INDEX(tbINPUT[],MATCH(ROW($A38),tbINPUT[Helper Perminggu],0),COLUMN()),"")</f>
        <v/>
      </c>
      <c r="I48" s="69" t="str">
        <f>IF(LEN(Table2[[#This Row],[Nama Lengkap]]),INDEX(tbINPUT[],MATCH(ROW($A38),tbINPUT[Helper Perminggu],0),COLUMN()),"")</f>
        <v/>
      </c>
      <c r="J48" s="77"/>
    </row>
    <row r="49" spans="1:10" x14ac:dyDescent="0.25">
      <c r="A49" s="72" t="str">
        <f>IF(LEN(B49),COUNT($A$10:A48)+1,"")</f>
        <v/>
      </c>
      <c r="B49" s="78" t="str">
        <f>IF(ISNONTEXT(INDEX(tbINPUT[],MATCH(ROW($A39),tbINPUT[Helper Perminggu],0),COLUMN())),"",INDEX(tbINPUT[],MATCH(ROW($A39),tbINPUT[Helper Perminggu],0),COLUMN()))</f>
        <v/>
      </c>
      <c r="C49" s="80" t="str">
        <f>IF(LEN(Table2[[#This Row],[Hari]]),INDEX(tbINPUT[],MATCH(ROW($A39),tbINPUT[Helper Perminggu],0),COLUMN()),"")</f>
        <v/>
      </c>
      <c r="D49" s="75" t="str">
        <f>IFERROR(INDEX(tbINPUT[],MATCH(ROW($A39),tbINPUT[Helper Perminggu],0),4),"")</f>
        <v/>
      </c>
      <c r="E49" s="73" t="str">
        <f>IF(LEN(D49),VLOOKUP(D49,Data!B:C,2,0),"")</f>
        <v/>
      </c>
      <c r="F49" s="66" t="str">
        <f>IF(LEN(Table2[[#This Row],[Nama Lengkap]]),INDEX(tbINPUT[],MATCH(ROW($A39),tbINPUT[Helper Perminggu],0),COLUMN()),"")</f>
        <v/>
      </c>
      <c r="G49" s="66" t="str">
        <f>IF(LEN(Table2[[#This Row],[Nama Lengkap]]),INDEX(tbINPUT[],MATCH(ROW($A39),tbINPUT[Helper Perminggu],0),COLUMN()),"")</f>
        <v/>
      </c>
      <c r="H49" s="64" t="str">
        <f>IF(LEN(Table2[[#This Row],[Nama Lengkap]]),INDEX(tbINPUT[],MATCH(ROW($A39),tbINPUT[Helper Perminggu],0),COLUMN()),"")</f>
        <v/>
      </c>
      <c r="I49" s="69" t="str">
        <f>IF(LEN(Table2[[#This Row],[Nama Lengkap]]),INDEX(tbINPUT[],MATCH(ROW($A39),tbINPUT[Helper Perminggu],0),COLUMN()),"")</f>
        <v/>
      </c>
      <c r="J49" s="77"/>
    </row>
    <row r="50" spans="1:10" x14ac:dyDescent="0.25">
      <c r="A50" s="72" t="str">
        <f>IF(LEN(B50),COUNT($A$10:A49)+1,"")</f>
        <v/>
      </c>
      <c r="B50" s="78" t="str">
        <f>IF(ISNONTEXT(INDEX(tbINPUT[],MATCH(ROW($A40),tbINPUT[Helper Perminggu],0),COLUMN())),"",INDEX(tbINPUT[],MATCH(ROW($A40),tbINPUT[Helper Perminggu],0),COLUMN()))</f>
        <v/>
      </c>
      <c r="C50" s="80" t="str">
        <f>IF(LEN(Table2[[#This Row],[Hari]]),INDEX(tbINPUT[],MATCH(ROW($A40),tbINPUT[Helper Perminggu],0),COLUMN()),"")</f>
        <v/>
      </c>
      <c r="D50" s="75" t="str">
        <f>IFERROR(INDEX(tbINPUT[],MATCH(ROW($A40),tbINPUT[Helper Perminggu],0),4),"")</f>
        <v/>
      </c>
      <c r="E50" s="73" t="str">
        <f>IF(LEN(D50),VLOOKUP(D50,Data!B:C,2,0),"")</f>
        <v/>
      </c>
      <c r="F50" s="66" t="str">
        <f>IF(LEN(Table2[[#This Row],[Nama Lengkap]]),INDEX(tbINPUT[],MATCH(ROW($A40),tbINPUT[Helper Perminggu],0),COLUMN()),"")</f>
        <v/>
      </c>
      <c r="G50" s="66" t="str">
        <f>IF(LEN(Table2[[#This Row],[Nama Lengkap]]),INDEX(tbINPUT[],MATCH(ROW($A40),tbINPUT[Helper Perminggu],0),COLUMN()),"")</f>
        <v/>
      </c>
      <c r="H50" s="64" t="str">
        <f>IF(LEN(Table2[[#This Row],[Nama Lengkap]]),INDEX(tbINPUT[],MATCH(ROW($A40),tbINPUT[Helper Perminggu],0),COLUMN()),"")</f>
        <v/>
      </c>
      <c r="I50" s="69" t="str">
        <f>IF(LEN(Table2[[#This Row],[Nama Lengkap]]),INDEX(tbINPUT[],MATCH(ROW($A40),tbINPUT[Helper Perminggu],0),COLUMN()),"")</f>
        <v/>
      </c>
      <c r="J50" s="77"/>
    </row>
    <row r="51" spans="1:10" x14ac:dyDescent="0.25">
      <c r="A51" s="72" t="str">
        <f>IF(LEN(B51),COUNT($A$10:A50)+1,"")</f>
        <v/>
      </c>
      <c r="B51" s="78" t="str">
        <f>IF(ISNONTEXT(INDEX(tbINPUT[],MATCH(ROW($A41),tbINPUT[Helper Perminggu],0),COLUMN())),"",INDEX(tbINPUT[],MATCH(ROW($A41),tbINPUT[Helper Perminggu],0),COLUMN()))</f>
        <v/>
      </c>
      <c r="C51" s="80" t="str">
        <f>IF(LEN(Table2[[#This Row],[Hari]]),INDEX(tbINPUT[],MATCH(ROW($A41),tbINPUT[Helper Perminggu],0),COLUMN()),"")</f>
        <v/>
      </c>
      <c r="D51" s="75" t="str">
        <f>IFERROR(INDEX(tbINPUT[],MATCH(ROW($A41),tbINPUT[Helper Perminggu],0),4),"")</f>
        <v/>
      </c>
      <c r="E51" s="73" t="str">
        <f>IF(LEN(D51),VLOOKUP(D51,Data!B:C,2,0),"")</f>
        <v/>
      </c>
      <c r="F51" s="66" t="str">
        <f>IF(LEN(Table2[[#This Row],[Nama Lengkap]]),INDEX(tbINPUT[],MATCH(ROW($A41),tbINPUT[Helper Perminggu],0),COLUMN()),"")</f>
        <v/>
      </c>
      <c r="G51" s="66" t="str">
        <f>IF(LEN(Table2[[#This Row],[Nama Lengkap]]),INDEX(tbINPUT[],MATCH(ROW($A41),tbINPUT[Helper Perminggu],0),COLUMN()),"")</f>
        <v/>
      </c>
      <c r="H51" s="64" t="str">
        <f>IF(LEN(Table2[[#This Row],[Nama Lengkap]]),INDEX(tbINPUT[],MATCH(ROW($A41),tbINPUT[Helper Perminggu],0),COLUMN()),"")</f>
        <v/>
      </c>
      <c r="I51" s="69" t="str">
        <f>IF(LEN(Table2[[#This Row],[Nama Lengkap]]),INDEX(tbINPUT[],MATCH(ROW($A41),tbINPUT[Helper Perminggu],0),COLUMN()),"")</f>
        <v/>
      </c>
      <c r="J51" s="77"/>
    </row>
    <row r="52" spans="1:10" x14ac:dyDescent="0.25">
      <c r="A52" s="72" t="str">
        <f>IF(LEN(B52),COUNT($A$10:A51)+1,"")</f>
        <v/>
      </c>
      <c r="B52" s="78" t="str">
        <f>IF(ISNONTEXT(INDEX(tbINPUT[],MATCH(ROW($A42),tbINPUT[Helper Perminggu],0),COLUMN())),"",INDEX(tbINPUT[],MATCH(ROW($A42),tbINPUT[Helper Perminggu],0),COLUMN()))</f>
        <v/>
      </c>
      <c r="C52" s="80" t="str">
        <f>IF(LEN(Table2[[#This Row],[Hari]]),INDEX(tbINPUT[],MATCH(ROW($A42),tbINPUT[Helper Perminggu],0),COLUMN()),"")</f>
        <v/>
      </c>
      <c r="D52" s="75" t="str">
        <f>IFERROR(INDEX(tbINPUT[],MATCH(ROW($A42),tbINPUT[Helper Perminggu],0),4),"")</f>
        <v/>
      </c>
      <c r="E52" s="73" t="str">
        <f>IF(LEN(D52),VLOOKUP(D52,Data!B:C,2,0),"")</f>
        <v/>
      </c>
      <c r="F52" s="66" t="str">
        <f>IF(LEN(Table2[[#This Row],[Nama Lengkap]]),INDEX(tbINPUT[],MATCH(ROW($A42),tbINPUT[Helper Perminggu],0),COLUMN()),"")</f>
        <v/>
      </c>
      <c r="G52" s="66" t="str">
        <f>IF(LEN(Table2[[#This Row],[Nama Lengkap]]),INDEX(tbINPUT[],MATCH(ROW($A42),tbINPUT[Helper Perminggu],0),COLUMN()),"")</f>
        <v/>
      </c>
      <c r="H52" s="64" t="str">
        <f>IF(LEN(Table2[[#This Row],[Nama Lengkap]]),INDEX(tbINPUT[],MATCH(ROW($A42),tbINPUT[Helper Perminggu],0),COLUMN()),"")</f>
        <v/>
      </c>
      <c r="I52" s="69" t="str">
        <f>IF(LEN(Table2[[#This Row],[Nama Lengkap]]),INDEX(tbINPUT[],MATCH(ROW($A42),tbINPUT[Helper Perminggu],0),COLUMN()),"")</f>
        <v/>
      </c>
      <c r="J52" s="77"/>
    </row>
    <row r="53" spans="1:10" x14ac:dyDescent="0.25">
      <c r="A53" s="72" t="str">
        <f>IF(LEN(B53),COUNT($A$10:A52)+1,"")</f>
        <v/>
      </c>
      <c r="B53" s="78" t="str">
        <f>IF(ISNONTEXT(INDEX(tbINPUT[],MATCH(ROW($A43),tbINPUT[Helper Perminggu],0),COLUMN())),"",INDEX(tbINPUT[],MATCH(ROW($A43),tbINPUT[Helper Perminggu],0),COLUMN()))</f>
        <v/>
      </c>
      <c r="C53" s="80" t="str">
        <f>IF(LEN(Table2[[#This Row],[Hari]]),INDEX(tbINPUT[],MATCH(ROW($A43),tbINPUT[Helper Perminggu],0),COLUMN()),"")</f>
        <v/>
      </c>
      <c r="D53" s="75" t="str">
        <f>IFERROR(INDEX(tbINPUT[],MATCH(ROW($A43),tbINPUT[Helper Perminggu],0),4),"")</f>
        <v/>
      </c>
      <c r="E53" s="73" t="str">
        <f>IF(LEN(D53),VLOOKUP(D53,Data!B:C,2,0),"")</f>
        <v/>
      </c>
      <c r="F53" s="66" t="str">
        <f>IF(LEN(Table2[[#This Row],[Nama Lengkap]]),INDEX(tbINPUT[],MATCH(ROW($A43),tbINPUT[Helper Perminggu],0),COLUMN()),"")</f>
        <v/>
      </c>
      <c r="G53" s="66" t="str">
        <f>IF(LEN(Table2[[#This Row],[Nama Lengkap]]),INDEX(tbINPUT[],MATCH(ROW($A43),tbINPUT[Helper Perminggu],0),COLUMN()),"")</f>
        <v/>
      </c>
      <c r="H53" s="64" t="str">
        <f>IF(LEN(Table2[[#This Row],[Nama Lengkap]]),INDEX(tbINPUT[],MATCH(ROW($A43),tbINPUT[Helper Perminggu],0),COLUMN()),"")</f>
        <v/>
      </c>
      <c r="I53" s="69" t="str">
        <f>IF(LEN(Table2[[#This Row],[Nama Lengkap]]),INDEX(tbINPUT[],MATCH(ROW($A43),tbINPUT[Helper Perminggu],0),COLUMN()),"")</f>
        <v/>
      </c>
      <c r="J53" s="77"/>
    </row>
    <row r="54" spans="1:10" x14ac:dyDescent="0.25">
      <c r="A54" s="72" t="str">
        <f>IF(LEN(B54),COUNT($A$10:A53)+1,"")</f>
        <v/>
      </c>
      <c r="B54" s="78" t="str">
        <f>IF(ISNONTEXT(INDEX(tbINPUT[],MATCH(ROW($A44),tbINPUT[Helper Perminggu],0),COLUMN())),"",INDEX(tbINPUT[],MATCH(ROW($A44),tbINPUT[Helper Perminggu],0),COLUMN()))</f>
        <v/>
      </c>
      <c r="C54" s="80" t="str">
        <f>IF(LEN(Table2[[#This Row],[Hari]]),INDEX(tbINPUT[],MATCH(ROW($A44),tbINPUT[Helper Perminggu],0),COLUMN()),"")</f>
        <v/>
      </c>
      <c r="D54" s="75" t="str">
        <f>IFERROR(INDEX(tbINPUT[],MATCH(ROW($A44),tbINPUT[Helper Perminggu],0),4),"")</f>
        <v/>
      </c>
      <c r="E54" s="73" t="str">
        <f>IF(LEN(D54),VLOOKUP(D54,Data!B:C,2,0),"")</f>
        <v/>
      </c>
      <c r="F54" s="66" t="str">
        <f>IF(LEN(Table2[[#This Row],[Nama Lengkap]]),INDEX(tbINPUT[],MATCH(ROW($A44),tbINPUT[Helper Perminggu],0),COLUMN()),"")</f>
        <v/>
      </c>
      <c r="G54" s="66" t="str">
        <f>IF(LEN(Table2[[#This Row],[Nama Lengkap]]),INDEX(tbINPUT[],MATCH(ROW($A44),tbINPUT[Helper Perminggu],0),COLUMN()),"")</f>
        <v/>
      </c>
      <c r="H54" s="64" t="str">
        <f>IF(LEN(Table2[[#This Row],[Nama Lengkap]]),INDEX(tbINPUT[],MATCH(ROW($A44),tbINPUT[Helper Perminggu],0),COLUMN()),"")</f>
        <v/>
      </c>
      <c r="I54" s="69" t="str">
        <f>IF(LEN(Table2[[#This Row],[Nama Lengkap]]),INDEX(tbINPUT[],MATCH(ROW($A44),tbINPUT[Helper Perminggu],0),COLUMN()),"")</f>
        <v/>
      </c>
      <c r="J54" s="77"/>
    </row>
    <row r="55" spans="1:10" x14ac:dyDescent="0.25">
      <c r="A55" s="72" t="str">
        <f>IF(LEN(B55),COUNT($A$10:A54)+1,"")</f>
        <v/>
      </c>
      <c r="B55" s="78" t="str">
        <f>IF(ISNONTEXT(INDEX(tbINPUT[],MATCH(ROW($A45),tbINPUT[Helper Perminggu],0),COLUMN())),"",INDEX(tbINPUT[],MATCH(ROW($A45),tbINPUT[Helper Perminggu],0),COLUMN()))</f>
        <v/>
      </c>
      <c r="C55" s="80" t="str">
        <f>IF(LEN(Table2[[#This Row],[Hari]]),INDEX(tbINPUT[],MATCH(ROW($A45),tbINPUT[Helper Perminggu],0),COLUMN()),"")</f>
        <v/>
      </c>
      <c r="D55" s="75" t="str">
        <f>IFERROR(INDEX(tbINPUT[],MATCH(ROW($A45),tbINPUT[Helper Perminggu],0),4),"")</f>
        <v/>
      </c>
      <c r="E55" s="73" t="str">
        <f>IF(LEN(D55),VLOOKUP(D55,Data!B:C,2,0),"")</f>
        <v/>
      </c>
      <c r="F55" s="66" t="str">
        <f>IF(LEN(Table2[[#This Row],[Nama Lengkap]]),INDEX(tbINPUT[],MATCH(ROW($A45),tbINPUT[Helper Perminggu],0),COLUMN()),"")</f>
        <v/>
      </c>
      <c r="G55" s="66" t="str">
        <f>IF(LEN(Table2[[#This Row],[Nama Lengkap]]),INDEX(tbINPUT[],MATCH(ROW($A45),tbINPUT[Helper Perminggu],0),COLUMN()),"")</f>
        <v/>
      </c>
      <c r="H55" s="64" t="str">
        <f>IF(LEN(Table2[[#This Row],[Nama Lengkap]]),INDEX(tbINPUT[],MATCH(ROW($A45),tbINPUT[Helper Perminggu],0),COLUMN()),"")</f>
        <v/>
      </c>
      <c r="I55" s="69" t="str">
        <f>IF(LEN(Table2[[#This Row],[Nama Lengkap]]),INDEX(tbINPUT[],MATCH(ROW($A45),tbINPUT[Helper Perminggu],0),COLUMN()),"")</f>
        <v/>
      </c>
      <c r="J55" s="77"/>
    </row>
    <row r="56" spans="1:10" x14ac:dyDescent="0.25">
      <c r="A56" s="72" t="str">
        <f>IF(LEN(B56),COUNT($A$10:A55)+1,"")</f>
        <v/>
      </c>
      <c r="B56" s="78" t="str">
        <f>IF(ISNONTEXT(INDEX(tbINPUT[],MATCH(ROW($A46),tbINPUT[Helper Perminggu],0),COLUMN())),"",INDEX(tbINPUT[],MATCH(ROW($A46),tbINPUT[Helper Perminggu],0),COLUMN()))</f>
        <v/>
      </c>
      <c r="C56" s="80" t="str">
        <f>IF(LEN(Table2[[#This Row],[Hari]]),INDEX(tbINPUT[],MATCH(ROW($A46),tbINPUT[Helper Perminggu],0),COLUMN()),"")</f>
        <v/>
      </c>
      <c r="D56" s="75" t="str">
        <f>IFERROR(INDEX(tbINPUT[],MATCH(ROW($A46),tbINPUT[Helper Perminggu],0),4),"")</f>
        <v/>
      </c>
      <c r="E56" s="73" t="str">
        <f>IF(LEN(D56),VLOOKUP(D56,Data!B:C,2,0),"")</f>
        <v/>
      </c>
      <c r="F56" s="66" t="str">
        <f>IF(LEN(Table2[[#This Row],[Nama Lengkap]]),INDEX(tbINPUT[],MATCH(ROW($A46),tbINPUT[Helper Perminggu],0),COLUMN()),"")</f>
        <v/>
      </c>
      <c r="G56" s="66" t="str">
        <f>IF(LEN(Table2[[#This Row],[Nama Lengkap]]),INDEX(tbINPUT[],MATCH(ROW($A46),tbINPUT[Helper Perminggu],0),COLUMN()),"")</f>
        <v/>
      </c>
      <c r="H56" s="64" t="str">
        <f>IF(LEN(Table2[[#This Row],[Nama Lengkap]]),INDEX(tbINPUT[],MATCH(ROW($A46),tbINPUT[Helper Perminggu],0),COLUMN()),"")</f>
        <v/>
      </c>
      <c r="I56" s="69" t="str">
        <f>IF(LEN(Table2[[#This Row],[Nama Lengkap]]),INDEX(tbINPUT[],MATCH(ROW($A46),tbINPUT[Helper Perminggu],0),COLUMN()),"")</f>
        <v/>
      </c>
      <c r="J56" s="77"/>
    </row>
    <row r="57" spans="1:10" x14ac:dyDescent="0.25">
      <c r="A57" s="72" t="str">
        <f>IF(LEN(B57),COUNT($A$10:A56)+1,"")</f>
        <v/>
      </c>
      <c r="B57" s="78" t="str">
        <f>IF(ISNONTEXT(INDEX(tbINPUT[],MATCH(ROW($A47),tbINPUT[Helper Perminggu],0),COLUMN())),"",INDEX(tbINPUT[],MATCH(ROW($A47),tbINPUT[Helper Perminggu],0),COLUMN()))</f>
        <v/>
      </c>
      <c r="C57" s="80" t="str">
        <f>IF(LEN(Table2[[#This Row],[Hari]]),INDEX(tbINPUT[],MATCH(ROW($A47),tbINPUT[Helper Perminggu],0),COLUMN()),"")</f>
        <v/>
      </c>
      <c r="D57" s="75" t="str">
        <f>IFERROR(INDEX(tbINPUT[],MATCH(ROW($A47),tbINPUT[Helper Perminggu],0),4),"")</f>
        <v/>
      </c>
      <c r="E57" s="73" t="str">
        <f>IF(LEN(D57),VLOOKUP(D57,Data!B:C,2,0),"")</f>
        <v/>
      </c>
      <c r="F57" s="66" t="str">
        <f>IF(LEN(Table2[[#This Row],[Nama Lengkap]]),INDEX(tbINPUT[],MATCH(ROW($A47),tbINPUT[Helper Perminggu],0),COLUMN()),"")</f>
        <v/>
      </c>
      <c r="G57" s="66" t="str">
        <f>IF(LEN(Table2[[#This Row],[Nama Lengkap]]),INDEX(tbINPUT[],MATCH(ROW($A47),tbINPUT[Helper Perminggu],0),COLUMN()),"")</f>
        <v/>
      </c>
      <c r="H57" s="64" t="str">
        <f>IF(LEN(Table2[[#This Row],[Nama Lengkap]]),INDEX(tbINPUT[],MATCH(ROW($A47),tbINPUT[Helper Perminggu],0),COLUMN()),"")</f>
        <v/>
      </c>
      <c r="I57" s="69" t="str">
        <f>IF(LEN(Table2[[#This Row],[Nama Lengkap]]),INDEX(tbINPUT[],MATCH(ROW($A47),tbINPUT[Helper Perminggu],0),COLUMN()),"")</f>
        <v/>
      </c>
      <c r="J57" s="77"/>
    </row>
    <row r="58" spans="1:10" x14ac:dyDescent="0.25">
      <c r="A58" s="72" t="str">
        <f>IF(LEN(B58),COUNT($A$10:A57)+1,"")</f>
        <v/>
      </c>
      <c r="B58" s="78" t="str">
        <f>IF(ISNONTEXT(INDEX(tbINPUT[],MATCH(ROW($A48),tbINPUT[Helper Perminggu],0),COLUMN())),"",INDEX(tbINPUT[],MATCH(ROW($A48),tbINPUT[Helper Perminggu],0),COLUMN()))</f>
        <v/>
      </c>
      <c r="C58" s="80" t="str">
        <f>IF(LEN(Table2[[#This Row],[Hari]]),INDEX(tbINPUT[],MATCH(ROW($A48),tbINPUT[Helper Perminggu],0),COLUMN()),"")</f>
        <v/>
      </c>
      <c r="D58" s="75" t="str">
        <f>IFERROR(INDEX(tbINPUT[],MATCH(ROW($A48),tbINPUT[Helper Perminggu],0),4),"")</f>
        <v/>
      </c>
      <c r="E58" s="73" t="str">
        <f>IF(LEN(D58),VLOOKUP(D58,Data!B:C,2,0),"")</f>
        <v/>
      </c>
      <c r="F58" s="66" t="str">
        <f>IF(LEN(Table2[[#This Row],[Nama Lengkap]]),INDEX(tbINPUT[],MATCH(ROW($A48),tbINPUT[Helper Perminggu],0),COLUMN()),"")</f>
        <v/>
      </c>
      <c r="G58" s="66" t="str">
        <f>IF(LEN(Table2[[#This Row],[Nama Lengkap]]),INDEX(tbINPUT[],MATCH(ROW($A48),tbINPUT[Helper Perminggu],0),COLUMN()),"")</f>
        <v/>
      </c>
      <c r="H58" s="64" t="str">
        <f>IF(LEN(Table2[[#This Row],[Nama Lengkap]]),INDEX(tbINPUT[],MATCH(ROW($A48),tbINPUT[Helper Perminggu],0),COLUMN()),"")</f>
        <v/>
      </c>
      <c r="I58" s="69" t="str">
        <f>IF(LEN(Table2[[#This Row],[Nama Lengkap]]),INDEX(tbINPUT[],MATCH(ROW($A48),tbINPUT[Helper Perminggu],0),COLUMN()),"")</f>
        <v/>
      </c>
      <c r="J58" s="77"/>
    </row>
    <row r="59" spans="1:10" x14ac:dyDescent="0.25">
      <c r="A59" s="72" t="str">
        <f>IF(LEN(B59),COUNT($A$10:A58)+1,"")</f>
        <v/>
      </c>
      <c r="B59" s="78" t="str">
        <f>IF(ISNONTEXT(INDEX(tbINPUT[],MATCH(ROW($A49),tbINPUT[Helper Perminggu],0),COLUMN())),"",INDEX(tbINPUT[],MATCH(ROW($A49),tbINPUT[Helper Perminggu],0),COLUMN()))</f>
        <v/>
      </c>
      <c r="C59" s="80" t="str">
        <f>IF(LEN(Table2[[#This Row],[Hari]]),INDEX(tbINPUT[],MATCH(ROW($A49),tbINPUT[Helper Perminggu],0),COLUMN()),"")</f>
        <v/>
      </c>
      <c r="D59" s="75" t="str">
        <f>IFERROR(INDEX(tbINPUT[],MATCH(ROW($A49),tbINPUT[Helper Perminggu],0),4),"")</f>
        <v/>
      </c>
      <c r="E59" s="73" t="str">
        <f>IF(LEN(D59),VLOOKUP(D59,Data!B:C,2,0),"")</f>
        <v/>
      </c>
      <c r="F59" s="66" t="str">
        <f>IF(LEN(Table2[[#This Row],[Nama Lengkap]]),INDEX(tbINPUT[],MATCH(ROW($A49),tbINPUT[Helper Perminggu],0),COLUMN()),"")</f>
        <v/>
      </c>
      <c r="G59" s="66" t="str">
        <f>IF(LEN(Table2[[#This Row],[Nama Lengkap]]),INDEX(tbINPUT[],MATCH(ROW($A49),tbINPUT[Helper Perminggu],0),COLUMN()),"")</f>
        <v/>
      </c>
      <c r="H59" s="64" t="str">
        <f>IF(LEN(Table2[[#This Row],[Nama Lengkap]]),INDEX(tbINPUT[],MATCH(ROW($A49),tbINPUT[Helper Perminggu],0),COLUMN()),"")</f>
        <v/>
      </c>
      <c r="I59" s="69" t="str">
        <f>IF(LEN(Table2[[#This Row],[Nama Lengkap]]),INDEX(tbINPUT[],MATCH(ROW($A49),tbINPUT[Helper Perminggu],0),COLUMN()),"")</f>
        <v/>
      </c>
      <c r="J59" s="77"/>
    </row>
    <row r="60" spans="1:10" x14ac:dyDescent="0.25">
      <c r="A60" s="72" t="str">
        <f>IF(LEN(B60),COUNT($A$10:A59)+1,"")</f>
        <v/>
      </c>
      <c r="B60" s="78" t="str">
        <f>IF(ISNONTEXT(INDEX(tbINPUT[],MATCH(ROW($A50),tbINPUT[Helper Perminggu],0),COLUMN())),"",INDEX(tbINPUT[],MATCH(ROW($A50),tbINPUT[Helper Perminggu],0),COLUMN()))</f>
        <v/>
      </c>
      <c r="C60" s="80" t="str">
        <f>IF(LEN(Table2[[#This Row],[Hari]]),INDEX(tbINPUT[],MATCH(ROW($A50),tbINPUT[Helper Perminggu],0),COLUMN()),"")</f>
        <v/>
      </c>
      <c r="D60" s="75" t="str">
        <f>IFERROR(INDEX(tbINPUT[],MATCH(ROW($A50),tbINPUT[Helper Perminggu],0),4),"")</f>
        <v/>
      </c>
      <c r="E60" s="73" t="str">
        <f>IF(LEN(D60),VLOOKUP(D60,Data!B:C,2,0),"")</f>
        <v/>
      </c>
      <c r="F60" s="66" t="str">
        <f>IF(LEN(Table2[[#This Row],[Nama Lengkap]]),INDEX(tbINPUT[],MATCH(ROW($A50),tbINPUT[Helper Perminggu],0),COLUMN()),"")</f>
        <v/>
      </c>
      <c r="G60" s="66" t="str">
        <f>IF(LEN(Table2[[#This Row],[Nama Lengkap]]),INDEX(tbINPUT[],MATCH(ROW($A50),tbINPUT[Helper Perminggu],0),COLUMN()),"")</f>
        <v/>
      </c>
      <c r="H60" s="64" t="str">
        <f>IF(LEN(Table2[[#This Row],[Nama Lengkap]]),INDEX(tbINPUT[],MATCH(ROW($A50),tbINPUT[Helper Perminggu],0),COLUMN()),"")</f>
        <v/>
      </c>
      <c r="I60" s="69" t="str">
        <f>IF(LEN(Table2[[#This Row],[Nama Lengkap]]),INDEX(tbINPUT[],MATCH(ROW($A50),tbINPUT[Helper Perminggu],0),COLUMN()),"")</f>
        <v/>
      </c>
      <c r="J60" s="77"/>
    </row>
    <row r="61" spans="1:10" x14ac:dyDescent="0.25">
      <c r="A61" s="72" t="str">
        <f>IF(LEN(B61),COUNT($A$10:A60)+1,"")</f>
        <v/>
      </c>
      <c r="B61" s="78" t="str">
        <f>IF(ISNONTEXT(INDEX(tbINPUT[],MATCH(ROW($A51),tbINPUT[Helper Perminggu],0),COLUMN())),"",INDEX(tbINPUT[],MATCH(ROW($A51),tbINPUT[Helper Perminggu],0),COLUMN()))</f>
        <v/>
      </c>
      <c r="C61" s="80" t="str">
        <f>IF(LEN(Table2[[#This Row],[Hari]]),INDEX(tbINPUT[],MATCH(ROW($A51),tbINPUT[Helper Perminggu],0),COLUMN()),"")</f>
        <v/>
      </c>
      <c r="D61" s="75" t="str">
        <f>IFERROR(INDEX(tbINPUT[],MATCH(ROW($A51),tbINPUT[Helper Perminggu],0),4),"")</f>
        <v/>
      </c>
      <c r="E61" s="73" t="str">
        <f>IF(LEN(D61),VLOOKUP(D61,Data!B:C,2,0),"")</f>
        <v/>
      </c>
      <c r="F61" s="66" t="str">
        <f>IF(LEN(Table2[[#This Row],[Nama Lengkap]]),INDEX(tbINPUT[],MATCH(ROW($A51),tbINPUT[Helper Perminggu],0),COLUMN()),"")</f>
        <v/>
      </c>
      <c r="G61" s="66" t="str">
        <f>IF(LEN(Table2[[#This Row],[Nama Lengkap]]),INDEX(tbINPUT[],MATCH(ROW($A51),tbINPUT[Helper Perminggu],0),COLUMN()),"")</f>
        <v/>
      </c>
      <c r="H61" s="64" t="str">
        <f>IF(LEN(Table2[[#This Row],[Nama Lengkap]]),INDEX(tbINPUT[],MATCH(ROW($A51),tbINPUT[Helper Perminggu],0),COLUMN()),"")</f>
        <v/>
      </c>
      <c r="I61" s="69" t="str">
        <f>IF(LEN(Table2[[#This Row],[Nama Lengkap]]),INDEX(tbINPUT[],MATCH(ROW($A51),tbINPUT[Helper Perminggu],0),COLUMN()),"")</f>
        <v/>
      </c>
      <c r="J61" s="77"/>
    </row>
    <row r="62" spans="1:10" x14ac:dyDescent="0.25">
      <c r="A62" s="72" t="str">
        <f>IF(LEN(B62),COUNT($A$10:A61)+1,"")</f>
        <v/>
      </c>
      <c r="B62" s="78" t="str">
        <f>IF(ISNONTEXT(INDEX(tbINPUT[],MATCH(ROW($A52),tbINPUT[Helper Perminggu],0),COLUMN())),"",INDEX(tbINPUT[],MATCH(ROW($A52),tbINPUT[Helper Perminggu],0),COLUMN()))</f>
        <v/>
      </c>
      <c r="C62" s="80" t="str">
        <f>IF(LEN(Table2[[#This Row],[Hari]]),INDEX(tbINPUT[],MATCH(ROW($A52),tbINPUT[Helper Perminggu],0),COLUMN()),"")</f>
        <v/>
      </c>
      <c r="D62" s="75" t="str">
        <f>IFERROR(INDEX(tbINPUT[],MATCH(ROW($A52),tbINPUT[Helper Perminggu],0),4),"")</f>
        <v/>
      </c>
      <c r="E62" s="73" t="str">
        <f>IF(LEN(D62),VLOOKUP(D62,Data!B:C,2,0),"")</f>
        <v/>
      </c>
      <c r="F62" s="66" t="str">
        <f>IF(LEN(Table2[[#This Row],[Nama Lengkap]]),INDEX(tbINPUT[],MATCH(ROW($A52),tbINPUT[Helper Perminggu],0),COLUMN()),"")</f>
        <v/>
      </c>
      <c r="G62" s="66" t="str">
        <f>IF(LEN(Table2[[#This Row],[Nama Lengkap]]),INDEX(tbINPUT[],MATCH(ROW($A52),tbINPUT[Helper Perminggu],0),COLUMN()),"")</f>
        <v/>
      </c>
      <c r="H62" s="64" t="str">
        <f>IF(LEN(Table2[[#This Row],[Nama Lengkap]]),INDEX(tbINPUT[],MATCH(ROW($A52),tbINPUT[Helper Perminggu],0),COLUMN()),"")</f>
        <v/>
      </c>
      <c r="I62" s="69" t="str">
        <f>IF(LEN(Table2[[#This Row],[Nama Lengkap]]),INDEX(tbINPUT[],MATCH(ROW($A52),tbINPUT[Helper Perminggu],0),COLUMN()),"")</f>
        <v/>
      </c>
      <c r="J62" s="77"/>
    </row>
    <row r="63" spans="1:10" x14ac:dyDescent="0.25">
      <c r="A63" s="72" t="str">
        <f>IF(LEN(B63),COUNT($A$10:A62)+1,"")</f>
        <v/>
      </c>
      <c r="B63" s="78" t="str">
        <f>IF(ISNONTEXT(INDEX(tbINPUT[],MATCH(ROW($A53),tbINPUT[Helper Perminggu],0),COLUMN())),"",INDEX(tbINPUT[],MATCH(ROW($A53),tbINPUT[Helper Perminggu],0),COLUMN()))</f>
        <v/>
      </c>
      <c r="C63" s="80" t="str">
        <f>IF(LEN(Table2[[#This Row],[Hari]]),INDEX(tbINPUT[],MATCH(ROW($A53),tbINPUT[Helper Perminggu],0),COLUMN()),"")</f>
        <v/>
      </c>
      <c r="D63" s="75" t="str">
        <f>IFERROR(INDEX(tbINPUT[],MATCH(ROW($A53),tbINPUT[Helper Perminggu],0),4),"")</f>
        <v/>
      </c>
      <c r="E63" s="73" t="str">
        <f>IF(LEN(D63),VLOOKUP(D63,Data!B:C,2,0),"")</f>
        <v/>
      </c>
      <c r="F63" s="66" t="str">
        <f>IF(LEN(Table2[[#This Row],[Nama Lengkap]]),INDEX(tbINPUT[],MATCH(ROW($A53),tbINPUT[Helper Perminggu],0),COLUMN()),"")</f>
        <v/>
      </c>
      <c r="G63" s="66" t="str">
        <f>IF(LEN(Table2[[#This Row],[Nama Lengkap]]),INDEX(tbINPUT[],MATCH(ROW($A53),tbINPUT[Helper Perminggu],0),COLUMN()),"")</f>
        <v/>
      </c>
      <c r="H63" s="64" t="str">
        <f>IF(LEN(Table2[[#This Row],[Nama Lengkap]]),INDEX(tbINPUT[],MATCH(ROW($A53),tbINPUT[Helper Perminggu],0),COLUMN()),"")</f>
        <v/>
      </c>
      <c r="I63" s="69" t="str">
        <f>IF(LEN(Table2[[#This Row],[Nama Lengkap]]),INDEX(tbINPUT[],MATCH(ROW($A53),tbINPUT[Helper Perminggu],0),COLUMN()),"")</f>
        <v/>
      </c>
      <c r="J63" s="77"/>
    </row>
    <row r="64" spans="1:10" x14ac:dyDescent="0.25">
      <c r="A64" s="72" t="str">
        <f>IF(LEN(B64),COUNT($A$10:A63)+1,"")</f>
        <v/>
      </c>
      <c r="B64" s="78" t="str">
        <f>IF(ISNONTEXT(INDEX(tbINPUT[],MATCH(ROW($A54),tbINPUT[Helper Perminggu],0),COLUMN())),"",INDEX(tbINPUT[],MATCH(ROW($A54),tbINPUT[Helper Perminggu],0),COLUMN()))</f>
        <v/>
      </c>
      <c r="C64" s="80" t="str">
        <f>IF(LEN(Table2[[#This Row],[Hari]]),INDEX(tbINPUT[],MATCH(ROW($A54),tbINPUT[Helper Perminggu],0),COLUMN()),"")</f>
        <v/>
      </c>
      <c r="D64" s="75" t="str">
        <f>IFERROR(INDEX(tbINPUT[],MATCH(ROW($A54),tbINPUT[Helper Perminggu],0),4),"")</f>
        <v/>
      </c>
      <c r="E64" s="73" t="str">
        <f>IF(LEN(D64),VLOOKUP(D64,Data!B:C,2,0),"")</f>
        <v/>
      </c>
      <c r="F64" s="66" t="str">
        <f>IF(LEN(Table2[[#This Row],[Nama Lengkap]]),INDEX(tbINPUT[],MATCH(ROW($A54),tbINPUT[Helper Perminggu],0),COLUMN()),"")</f>
        <v/>
      </c>
      <c r="G64" s="66" t="str">
        <f>IF(LEN(Table2[[#This Row],[Nama Lengkap]]),INDEX(tbINPUT[],MATCH(ROW($A54),tbINPUT[Helper Perminggu],0),COLUMN()),"")</f>
        <v/>
      </c>
      <c r="H64" s="64" t="str">
        <f>IF(LEN(Table2[[#This Row],[Nama Lengkap]]),INDEX(tbINPUT[],MATCH(ROW($A54),tbINPUT[Helper Perminggu],0),COLUMN()),"")</f>
        <v/>
      </c>
      <c r="I64" s="69" t="str">
        <f>IF(LEN(Table2[[#This Row],[Nama Lengkap]]),INDEX(tbINPUT[],MATCH(ROW($A54),tbINPUT[Helper Perminggu],0),COLUMN()),"")</f>
        <v/>
      </c>
      <c r="J64" s="77"/>
    </row>
    <row r="65" spans="1:10" x14ac:dyDescent="0.25">
      <c r="A65" s="72" t="str">
        <f>IF(LEN(B65),COUNT($A$10:A64)+1,"")</f>
        <v/>
      </c>
      <c r="B65" s="78" t="str">
        <f>IF(ISNONTEXT(INDEX(tbINPUT[],MATCH(ROW($A55),tbINPUT[Helper Perminggu],0),COLUMN())),"",INDEX(tbINPUT[],MATCH(ROW($A55),tbINPUT[Helper Perminggu],0),COLUMN()))</f>
        <v/>
      </c>
      <c r="C65" s="80" t="str">
        <f>IF(LEN(Table2[[#This Row],[Hari]]),INDEX(tbINPUT[],MATCH(ROW($A55),tbINPUT[Helper Perminggu],0),COLUMN()),"")</f>
        <v/>
      </c>
      <c r="D65" s="75" t="str">
        <f>IFERROR(INDEX(tbINPUT[],MATCH(ROW($A55),tbINPUT[Helper Perminggu],0),4),"")</f>
        <v/>
      </c>
      <c r="E65" s="73" t="str">
        <f>IF(LEN(D65),VLOOKUP(D65,Data!B:C,2,0),"")</f>
        <v/>
      </c>
      <c r="F65" s="66" t="str">
        <f>IF(LEN(Table2[[#This Row],[Nama Lengkap]]),INDEX(tbINPUT[],MATCH(ROW($A55),tbINPUT[Helper Perminggu],0),COLUMN()),"")</f>
        <v/>
      </c>
      <c r="G65" s="66" t="str">
        <f>IF(LEN(Table2[[#This Row],[Nama Lengkap]]),INDEX(tbINPUT[],MATCH(ROW($A55),tbINPUT[Helper Perminggu],0),COLUMN()),"")</f>
        <v/>
      </c>
      <c r="H65" s="64" t="str">
        <f>IF(LEN(Table2[[#This Row],[Nama Lengkap]]),INDEX(tbINPUT[],MATCH(ROW($A55),tbINPUT[Helper Perminggu],0),COLUMN()),"")</f>
        <v/>
      </c>
      <c r="I65" s="69" t="str">
        <f>IF(LEN(Table2[[#This Row],[Nama Lengkap]]),INDEX(tbINPUT[],MATCH(ROW($A55),tbINPUT[Helper Perminggu],0),COLUMN()),"")</f>
        <v/>
      </c>
      <c r="J65" s="77"/>
    </row>
    <row r="66" spans="1:10" x14ac:dyDescent="0.25">
      <c r="A66" s="72" t="str">
        <f>IF(LEN(B66),COUNT($A$10:A65)+1,"")</f>
        <v/>
      </c>
      <c r="B66" s="78" t="str">
        <f>IF(ISNONTEXT(INDEX(tbINPUT[],MATCH(ROW($A56),tbINPUT[Helper Perminggu],0),COLUMN())),"",INDEX(tbINPUT[],MATCH(ROW($A56),tbINPUT[Helper Perminggu],0),COLUMN()))</f>
        <v/>
      </c>
      <c r="C66" s="80" t="str">
        <f>IF(LEN(Table2[[#This Row],[Hari]]),INDEX(tbINPUT[],MATCH(ROW($A56),tbINPUT[Helper Perminggu],0),COLUMN()),"")</f>
        <v/>
      </c>
      <c r="D66" s="75" t="str">
        <f>IFERROR(INDEX(tbINPUT[],MATCH(ROW($A56),tbINPUT[Helper Perminggu],0),4),"")</f>
        <v/>
      </c>
      <c r="E66" s="73" t="str">
        <f>IF(LEN(D66),VLOOKUP(D66,Data!B:C,2,0),"")</f>
        <v/>
      </c>
      <c r="F66" s="66" t="str">
        <f>IF(LEN(Table2[[#This Row],[Nama Lengkap]]),INDEX(tbINPUT[],MATCH(ROW($A56),tbINPUT[Helper Perminggu],0),COLUMN()),"")</f>
        <v/>
      </c>
      <c r="G66" s="66" t="str">
        <f>IF(LEN(Table2[[#This Row],[Nama Lengkap]]),INDEX(tbINPUT[],MATCH(ROW($A56),tbINPUT[Helper Perminggu],0),COLUMN()),"")</f>
        <v/>
      </c>
      <c r="H66" s="64" t="str">
        <f>IF(LEN(Table2[[#This Row],[Nama Lengkap]]),INDEX(tbINPUT[],MATCH(ROW($A56),tbINPUT[Helper Perminggu],0),COLUMN()),"")</f>
        <v/>
      </c>
      <c r="I66" s="69" t="str">
        <f>IF(LEN(Table2[[#This Row],[Nama Lengkap]]),INDEX(tbINPUT[],MATCH(ROW($A56),tbINPUT[Helper Perminggu],0),COLUMN()),"")</f>
        <v/>
      </c>
      <c r="J66" s="77"/>
    </row>
    <row r="67" spans="1:10" x14ac:dyDescent="0.25">
      <c r="A67" s="72" t="str">
        <f>IF(LEN(B67),COUNT($A$10:A66)+1,"")</f>
        <v/>
      </c>
      <c r="B67" s="78" t="str">
        <f>IF(ISNONTEXT(INDEX(tbINPUT[],MATCH(ROW($A57),tbINPUT[Helper Perminggu],0),COLUMN())),"",INDEX(tbINPUT[],MATCH(ROW($A57),tbINPUT[Helper Perminggu],0),COLUMN()))</f>
        <v/>
      </c>
      <c r="C67" s="80" t="str">
        <f>IF(LEN(Table2[[#This Row],[Hari]]),INDEX(tbINPUT[],MATCH(ROW($A57),tbINPUT[Helper Perminggu],0),COLUMN()),"")</f>
        <v/>
      </c>
      <c r="D67" s="75" t="str">
        <f>IFERROR(INDEX(tbINPUT[],MATCH(ROW($A57),tbINPUT[Helper Perminggu],0),4),"")</f>
        <v/>
      </c>
      <c r="E67" s="73" t="str">
        <f>IF(LEN(D67),VLOOKUP(D67,Data!B:C,2,0),"")</f>
        <v/>
      </c>
      <c r="F67" s="66" t="str">
        <f>IF(LEN(Table2[[#This Row],[Nama Lengkap]]),INDEX(tbINPUT[],MATCH(ROW($A57),tbINPUT[Helper Perminggu],0),COLUMN()),"")</f>
        <v/>
      </c>
      <c r="G67" s="66" t="str">
        <f>IF(LEN(Table2[[#This Row],[Nama Lengkap]]),INDEX(tbINPUT[],MATCH(ROW($A57),tbINPUT[Helper Perminggu],0),COLUMN()),"")</f>
        <v/>
      </c>
      <c r="H67" s="64" t="str">
        <f>IF(LEN(Table2[[#This Row],[Nama Lengkap]]),INDEX(tbINPUT[],MATCH(ROW($A57),tbINPUT[Helper Perminggu],0),COLUMN()),"")</f>
        <v/>
      </c>
      <c r="I67" s="69" t="str">
        <f>IF(LEN(Table2[[#This Row],[Nama Lengkap]]),INDEX(tbINPUT[],MATCH(ROW($A57),tbINPUT[Helper Perminggu],0),COLUMN()),"")</f>
        <v/>
      </c>
      <c r="J67" s="77"/>
    </row>
    <row r="68" spans="1:10" x14ac:dyDescent="0.25">
      <c r="A68" s="72" t="str">
        <f>IF(LEN(B68),COUNT($A$10:A67)+1,"")</f>
        <v/>
      </c>
      <c r="B68" s="78" t="str">
        <f>IF(ISNONTEXT(INDEX(tbINPUT[],MATCH(ROW($A58),tbINPUT[Helper Perminggu],0),COLUMN())),"",INDEX(tbINPUT[],MATCH(ROW($A58),tbINPUT[Helper Perminggu],0),COLUMN()))</f>
        <v/>
      </c>
      <c r="C68" s="80" t="str">
        <f>IF(LEN(Table2[[#This Row],[Hari]]),INDEX(tbINPUT[],MATCH(ROW($A58),tbINPUT[Helper Perminggu],0),COLUMN()),"")</f>
        <v/>
      </c>
      <c r="D68" s="75" t="str">
        <f>IFERROR(INDEX(tbINPUT[],MATCH(ROW($A58),tbINPUT[Helper Perminggu],0),4),"")</f>
        <v/>
      </c>
      <c r="E68" s="73" t="str">
        <f>IF(LEN(D68),VLOOKUP(D68,Data!B:C,2,0),"")</f>
        <v/>
      </c>
      <c r="F68" s="66" t="str">
        <f>IF(LEN(Table2[[#This Row],[Nama Lengkap]]),INDEX(tbINPUT[],MATCH(ROW($A58),tbINPUT[Helper Perminggu],0),COLUMN()),"")</f>
        <v/>
      </c>
      <c r="G68" s="66" t="str">
        <f>IF(LEN(Table2[[#This Row],[Nama Lengkap]]),INDEX(tbINPUT[],MATCH(ROW($A58),tbINPUT[Helper Perminggu],0),COLUMN()),"")</f>
        <v/>
      </c>
      <c r="H68" s="64" t="str">
        <f>IF(LEN(Table2[[#This Row],[Nama Lengkap]]),INDEX(tbINPUT[],MATCH(ROW($A58),tbINPUT[Helper Perminggu],0),COLUMN()),"")</f>
        <v/>
      </c>
      <c r="I68" s="69" t="str">
        <f>IF(LEN(Table2[[#This Row],[Nama Lengkap]]),INDEX(tbINPUT[],MATCH(ROW($A58),tbINPUT[Helper Perminggu],0),COLUMN()),"")</f>
        <v/>
      </c>
      <c r="J68" s="77"/>
    </row>
    <row r="69" spans="1:10" x14ac:dyDescent="0.25">
      <c r="A69" s="72" t="str">
        <f>IF(LEN(B69),COUNT($A$10:A68)+1,"")</f>
        <v/>
      </c>
      <c r="B69" s="78" t="str">
        <f>IF(ISNONTEXT(INDEX(tbINPUT[],MATCH(ROW($A59),tbINPUT[Helper Perminggu],0),COLUMN())),"",INDEX(tbINPUT[],MATCH(ROW($A59),tbINPUT[Helper Perminggu],0),COLUMN()))</f>
        <v/>
      </c>
      <c r="C69" s="80" t="str">
        <f>IF(LEN(Table2[[#This Row],[Hari]]),INDEX(tbINPUT[],MATCH(ROW($A59),tbINPUT[Helper Perminggu],0),COLUMN()),"")</f>
        <v/>
      </c>
      <c r="D69" s="75" t="str">
        <f>IFERROR(INDEX(tbINPUT[],MATCH(ROW($A59),tbINPUT[Helper Perminggu],0),4),"")</f>
        <v/>
      </c>
      <c r="E69" s="73" t="str">
        <f>IF(LEN(D69),VLOOKUP(D69,Data!B:C,2,0),"")</f>
        <v/>
      </c>
      <c r="F69" s="66" t="str">
        <f>IF(LEN(Table2[[#This Row],[Nama Lengkap]]),INDEX(tbINPUT[],MATCH(ROW($A59),tbINPUT[Helper Perminggu],0),COLUMN()),"")</f>
        <v/>
      </c>
      <c r="G69" s="66" t="str">
        <f>IF(LEN(Table2[[#This Row],[Nama Lengkap]]),INDEX(tbINPUT[],MATCH(ROW($A59),tbINPUT[Helper Perminggu],0),COLUMN()),"")</f>
        <v/>
      </c>
      <c r="H69" s="64" t="str">
        <f>IF(LEN(Table2[[#This Row],[Nama Lengkap]]),INDEX(tbINPUT[],MATCH(ROW($A59),tbINPUT[Helper Perminggu],0),COLUMN()),"")</f>
        <v/>
      </c>
      <c r="I69" s="69" t="str">
        <f>IF(LEN(Table2[[#This Row],[Nama Lengkap]]),INDEX(tbINPUT[],MATCH(ROW($A59),tbINPUT[Helper Perminggu],0),COLUMN()),"")</f>
        <v/>
      </c>
      <c r="J69" s="77"/>
    </row>
    <row r="70" spans="1:10" x14ac:dyDescent="0.25">
      <c r="A70" s="72" t="str">
        <f>IF(LEN(B70),COUNT($A$10:A69)+1,"")</f>
        <v/>
      </c>
      <c r="B70" s="78" t="str">
        <f>IF(ISNONTEXT(INDEX(tbINPUT[],MATCH(ROW($A60),tbINPUT[Helper Perminggu],0),COLUMN())),"",INDEX(tbINPUT[],MATCH(ROW($A60),tbINPUT[Helper Perminggu],0),COLUMN()))</f>
        <v/>
      </c>
      <c r="C70" s="80" t="str">
        <f>IF(LEN(Table2[[#This Row],[Hari]]),INDEX(tbINPUT[],MATCH(ROW($A60),tbINPUT[Helper Perminggu],0),COLUMN()),"")</f>
        <v/>
      </c>
      <c r="D70" s="75" t="str">
        <f>IFERROR(INDEX(tbINPUT[],MATCH(ROW($A60),tbINPUT[Helper Perminggu],0),4),"")</f>
        <v/>
      </c>
      <c r="E70" s="73" t="str">
        <f>IF(LEN(D70),VLOOKUP(D70,Data!B:C,2,0),"")</f>
        <v/>
      </c>
      <c r="F70" s="66" t="str">
        <f>IF(LEN(Table2[[#This Row],[Nama Lengkap]]),INDEX(tbINPUT[],MATCH(ROW($A60),tbINPUT[Helper Perminggu],0),COLUMN()),"")</f>
        <v/>
      </c>
      <c r="G70" s="66" t="str">
        <f>IF(LEN(Table2[[#This Row],[Nama Lengkap]]),INDEX(tbINPUT[],MATCH(ROW($A60),tbINPUT[Helper Perminggu],0),COLUMN()),"")</f>
        <v/>
      </c>
      <c r="H70" s="64" t="str">
        <f>IF(LEN(Table2[[#This Row],[Nama Lengkap]]),INDEX(tbINPUT[],MATCH(ROW($A60),tbINPUT[Helper Perminggu],0),COLUMN()),"")</f>
        <v/>
      </c>
      <c r="I70" s="69" t="str">
        <f>IF(LEN(Table2[[#This Row],[Nama Lengkap]]),INDEX(tbINPUT[],MATCH(ROW($A60),tbINPUT[Helper Perminggu],0),COLUMN()),"")</f>
        <v/>
      </c>
      <c r="J70" s="77"/>
    </row>
    <row r="71" spans="1:10" x14ac:dyDescent="0.25">
      <c r="A71" s="72" t="str">
        <f>IF(LEN(B71),COUNT($A$10:A70)+1,"")</f>
        <v/>
      </c>
      <c r="B71" s="78" t="str">
        <f>IF(ISNONTEXT(INDEX(tbINPUT[],MATCH(ROW($A61),tbINPUT[Helper Perminggu],0),COLUMN())),"",INDEX(tbINPUT[],MATCH(ROW($A61),tbINPUT[Helper Perminggu],0),COLUMN()))</f>
        <v/>
      </c>
      <c r="C71" s="80" t="str">
        <f>IF(LEN(Table2[[#This Row],[Hari]]),INDEX(tbINPUT[],MATCH(ROW($A61),tbINPUT[Helper Perminggu],0),COLUMN()),"")</f>
        <v/>
      </c>
      <c r="D71" s="75" t="str">
        <f>IFERROR(INDEX(tbINPUT[],MATCH(ROW($A61),tbINPUT[Helper Perminggu],0),4),"")</f>
        <v/>
      </c>
      <c r="E71" s="73" t="str">
        <f>IF(LEN(D71),VLOOKUP(D71,Data!B:C,2,0),"")</f>
        <v/>
      </c>
      <c r="F71" s="66" t="str">
        <f>IF(LEN(Table2[[#This Row],[Nama Lengkap]]),INDEX(tbINPUT[],MATCH(ROW($A61),tbINPUT[Helper Perminggu],0),COLUMN()),"")</f>
        <v/>
      </c>
      <c r="G71" s="66" t="str">
        <f>IF(LEN(Table2[[#This Row],[Nama Lengkap]]),INDEX(tbINPUT[],MATCH(ROW($A61),tbINPUT[Helper Perminggu],0),COLUMN()),"")</f>
        <v/>
      </c>
      <c r="H71" s="64" t="str">
        <f>IF(LEN(Table2[[#This Row],[Nama Lengkap]]),INDEX(tbINPUT[],MATCH(ROW($A61),tbINPUT[Helper Perminggu],0),COLUMN()),"")</f>
        <v/>
      </c>
      <c r="I71" s="69" t="str">
        <f>IF(LEN(Table2[[#This Row],[Nama Lengkap]]),INDEX(tbINPUT[],MATCH(ROW($A61),tbINPUT[Helper Perminggu],0),COLUMN()),"")</f>
        <v/>
      </c>
      <c r="J71" s="77"/>
    </row>
    <row r="72" spans="1:10" x14ac:dyDescent="0.25">
      <c r="A72" s="72" t="str">
        <f>IF(LEN(B72),COUNT($A$10:A71)+1,"")</f>
        <v/>
      </c>
      <c r="B72" s="78" t="str">
        <f>IF(ISNONTEXT(INDEX(tbINPUT[],MATCH(ROW($A62),tbINPUT[Helper Perminggu],0),COLUMN())),"",INDEX(tbINPUT[],MATCH(ROW($A62),tbINPUT[Helper Perminggu],0),COLUMN()))</f>
        <v/>
      </c>
      <c r="C72" s="80" t="str">
        <f>IF(LEN(Table2[[#This Row],[Hari]]),INDEX(tbINPUT[],MATCH(ROW($A62),tbINPUT[Helper Perminggu],0),COLUMN()),"")</f>
        <v/>
      </c>
      <c r="D72" s="75" t="str">
        <f>IFERROR(INDEX(tbINPUT[],MATCH(ROW($A62),tbINPUT[Helper Perminggu],0),4),"")</f>
        <v/>
      </c>
      <c r="E72" s="73" t="str">
        <f>IF(LEN(D72),VLOOKUP(D72,Data!B:C,2,0),"")</f>
        <v/>
      </c>
      <c r="F72" s="66" t="str">
        <f>IF(LEN(Table2[[#This Row],[Nama Lengkap]]),INDEX(tbINPUT[],MATCH(ROW($A62),tbINPUT[Helper Perminggu],0),COLUMN()),"")</f>
        <v/>
      </c>
      <c r="G72" s="66" t="str">
        <f>IF(LEN(Table2[[#This Row],[Nama Lengkap]]),INDEX(tbINPUT[],MATCH(ROW($A62),tbINPUT[Helper Perminggu],0),COLUMN()),"")</f>
        <v/>
      </c>
      <c r="H72" s="64" t="str">
        <f>IF(LEN(Table2[[#This Row],[Nama Lengkap]]),INDEX(tbINPUT[],MATCH(ROW($A62),tbINPUT[Helper Perminggu],0),COLUMN()),"")</f>
        <v/>
      </c>
      <c r="I72" s="69" t="str">
        <f>IF(LEN(Table2[[#This Row],[Nama Lengkap]]),INDEX(tbINPUT[],MATCH(ROW($A62),tbINPUT[Helper Perminggu],0),COLUMN()),"")</f>
        <v/>
      </c>
      <c r="J72" s="77"/>
    </row>
    <row r="73" spans="1:10" x14ac:dyDescent="0.25">
      <c r="A73" s="72" t="str">
        <f>IF(LEN(B73),COUNT($A$10:A72)+1,"")</f>
        <v/>
      </c>
      <c r="B73" s="78" t="str">
        <f>IF(ISNONTEXT(INDEX(tbINPUT[],MATCH(ROW($A63),tbINPUT[Helper Perminggu],0),COLUMN())),"",INDEX(tbINPUT[],MATCH(ROW($A63),tbINPUT[Helper Perminggu],0),COLUMN()))</f>
        <v/>
      </c>
      <c r="C73" s="80" t="str">
        <f>IF(LEN(Table2[[#This Row],[Hari]]),INDEX(tbINPUT[],MATCH(ROW($A63),tbINPUT[Helper Perminggu],0),COLUMN()),"")</f>
        <v/>
      </c>
      <c r="D73" s="75" t="str">
        <f>IFERROR(INDEX(tbINPUT[],MATCH(ROW($A63),tbINPUT[Helper Perminggu],0),4),"")</f>
        <v/>
      </c>
      <c r="E73" s="73" t="str">
        <f>IF(LEN(D73),VLOOKUP(D73,Data!B:C,2,0),"")</f>
        <v/>
      </c>
      <c r="F73" s="66" t="str">
        <f>IF(LEN(Table2[[#This Row],[Nama Lengkap]]),INDEX(tbINPUT[],MATCH(ROW($A63),tbINPUT[Helper Perminggu],0),COLUMN()),"")</f>
        <v/>
      </c>
      <c r="G73" s="66" t="str">
        <f>IF(LEN(Table2[[#This Row],[Nama Lengkap]]),INDEX(tbINPUT[],MATCH(ROW($A63),tbINPUT[Helper Perminggu],0),COLUMN()),"")</f>
        <v/>
      </c>
      <c r="H73" s="64" t="str">
        <f>IF(LEN(Table2[[#This Row],[Nama Lengkap]]),INDEX(tbINPUT[],MATCH(ROW($A63),tbINPUT[Helper Perminggu],0),COLUMN()),"")</f>
        <v/>
      </c>
      <c r="I73" s="69" t="str">
        <f>IF(LEN(Table2[[#This Row],[Nama Lengkap]]),INDEX(tbINPUT[],MATCH(ROW($A63),tbINPUT[Helper Perminggu],0),COLUMN()),"")</f>
        <v/>
      </c>
      <c r="J73" s="77"/>
    </row>
    <row r="74" spans="1:10" x14ac:dyDescent="0.25">
      <c r="A74" s="72" t="str">
        <f>IF(LEN(B74),COUNT($A$10:A73)+1,"")</f>
        <v/>
      </c>
      <c r="B74" s="78" t="str">
        <f>IF(ISNONTEXT(INDEX(tbINPUT[],MATCH(ROW($A64),tbINPUT[Helper Perminggu],0),COLUMN())),"",INDEX(tbINPUT[],MATCH(ROW($A64),tbINPUT[Helper Perminggu],0),COLUMN()))</f>
        <v/>
      </c>
      <c r="C74" s="80" t="str">
        <f>IF(LEN(Table2[[#This Row],[Hari]]),INDEX(tbINPUT[],MATCH(ROW($A64),tbINPUT[Helper Perminggu],0),COLUMN()),"")</f>
        <v/>
      </c>
      <c r="D74" s="75" t="str">
        <f>IFERROR(INDEX(tbINPUT[],MATCH(ROW($A64),tbINPUT[Helper Perminggu],0),4),"")</f>
        <v/>
      </c>
      <c r="E74" s="73" t="str">
        <f>IF(LEN(D74),VLOOKUP(D74,Data!B:C,2,0),"")</f>
        <v/>
      </c>
      <c r="F74" s="66" t="str">
        <f>IF(LEN(Table2[[#This Row],[Nama Lengkap]]),INDEX(tbINPUT[],MATCH(ROW($A64),tbINPUT[Helper Perminggu],0),COLUMN()),"")</f>
        <v/>
      </c>
      <c r="G74" s="66" t="str">
        <f>IF(LEN(Table2[[#This Row],[Nama Lengkap]]),INDEX(tbINPUT[],MATCH(ROW($A64),tbINPUT[Helper Perminggu],0),COLUMN()),"")</f>
        <v/>
      </c>
      <c r="H74" s="64" t="str">
        <f>IF(LEN(Table2[[#This Row],[Nama Lengkap]]),INDEX(tbINPUT[],MATCH(ROW($A64),tbINPUT[Helper Perminggu],0),COLUMN()),"")</f>
        <v/>
      </c>
      <c r="I74" s="69" t="str">
        <f>IF(LEN(Table2[[#This Row],[Nama Lengkap]]),INDEX(tbINPUT[],MATCH(ROW($A64),tbINPUT[Helper Perminggu],0),COLUMN()),"")</f>
        <v/>
      </c>
      <c r="J74" s="77"/>
    </row>
    <row r="75" spans="1:10" x14ac:dyDescent="0.25">
      <c r="A75" s="72" t="str">
        <f>IF(LEN(B75),COUNT($A$10:A74)+1,"")</f>
        <v/>
      </c>
      <c r="B75" s="78" t="str">
        <f>IF(ISNONTEXT(INDEX(tbINPUT[],MATCH(ROW($A65),tbINPUT[Helper Perminggu],0),COLUMN())),"",INDEX(tbINPUT[],MATCH(ROW($A65),tbINPUT[Helper Perminggu],0),COLUMN()))</f>
        <v/>
      </c>
      <c r="C75" s="80" t="str">
        <f>IF(LEN(Table2[[#This Row],[Hari]]),INDEX(tbINPUT[],MATCH(ROW($A65),tbINPUT[Helper Perminggu],0),COLUMN()),"")</f>
        <v/>
      </c>
      <c r="D75" s="75" t="str">
        <f>IFERROR(INDEX(tbINPUT[],MATCH(ROW($A65),tbINPUT[Helper Perminggu],0),4),"")</f>
        <v/>
      </c>
      <c r="E75" s="73" t="str">
        <f>IF(LEN(D75),VLOOKUP(D75,Data!B:C,2,0),"")</f>
        <v/>
      </c>
      <c r="F75" s="66" t="str">
        <f>IF(LEN(Table2[[#This Row],[Nama Lengkap]]),INDEX(tbINPUT[],MATCH(ROW($A65),tbINPUT[Helper Perminggu],0),COLUMN()),"")</f>
        <v/>
      </c>
      <c r="G75" s="66" t="str">
        <f>IF(LEN(Table2[[#This Row],[Nama Lengkap]]),INDEX(tbINPUT[],MATCH(ROW($A65),tbINPUT[Helper Perminggu],0),COLUMN()),"")</f>
        <v/>
      </c>
      <c r="H75" s="64" t="str">
        <f>IF(LEN(Table2[[#This Row],[Nama Lengkap]]),INDEX(tbINPUT[],MATCH(ROW($A65),tbINPUT[Helper Perminggu],0),COLUMN()),"")</f>
        <v/>
      </c>
      <c r="I75" s="69" t="str">
        <f>IF(LEN(Table2[[#This Row],[Nama Lengkap]]),INDEX(tbINPUT[],MATCH(ROW($A65),tbINPUT[Helper Perminggu],0),COLUMN()),"")</f>
        <v/>
      </c>
      <c r="J75" s="77"/>
    </row>
    <row r="76" spans="1:10" x14ac:dyDescent="0.25">
      <c r="A76" s="72" t="str">
        <f>IF(LEN(B76),COUNT($A$10:A75)+1,"")</f>
        <v/>
      </c>
      <c r="B76" s="78" t="str">
        <f>IF(ISNONTEXT(INDEX(tbINPUT[],MATCH(ROW($A66),tbINPUT[Helper Perminggu],0),COLUMN())),"",INDEX(tbINPUT[],MATCH(ROW($A66),tbINPUT[Helper Perminggu],0),COLUMN()))</f>
        <v/>
      </c>
      <c r="C76" s="80" t="str">
        <f>IF(LEN(Table2[[#This Row],[Hari]]),INDEX(tbINPUT[],MATCH(ROW($A66),tbINPUT[Helper Perminggu],0),COLUMN()),"")</f>
        <v/>
      </c>
      <c r="D76" s="75" t="str">
        <f>IFERROR(INDEX(tbINPUT[],MATCH(ROW($A66),tbINPUT[Helper Perminggu],0),4),"")</f>
        <v/>
      </c>
      <c r="E76" s="73" t="str">
        <f>IF(LEN(D76),VLOOKUP(D76,Data!B:C,2,0),"")</f>
        <v/>
      </c>
      <c r="F76" s="66" t="str">
        <f>IF(LEN(Table2[[#This Row],[Nama Lengkap]]),INDEX(tbINPUT[],MATCH(ROW($A66),tbINPUT[Helper Perminggu],0),COLUMN()),"")</f>
        <v/>
      </c>
      <c r="G76" s="66" t="str">
        <f>IF(LEN(Table2[[#This Row],[Nama Lengkap]]),INDEX(tbINPUT[],MATCH(ROW($A66),tbINPUT[Helper Perminggu],0),COLUMN()),"")</f>
        <v/>
      </c>
      <c r="H76" s="64" t="str">
        <f>IF(LEN(Table2[[#This Row],[Nama Lengkap]]),INDEX(tbINPUT[],MATCH(ROW($A66),tbINPUT[Helper Perminggu],0),COLUMN()),"")</f>
        <v/>
      </c>
      <c r="I76" s="69" t="str">
        <f>IF(LEN(Table2[[#This Row],[Nama Lengkap]]),INDEX(tbINPUT[],MATCH(ROW($A66),tbINPUT[Helper Perminggu],0),COLUMN()),"")</f>
        <v/>
      </c>
      <c r="J76" s="77"/>
    </row>
    <row r="77" spans="1:10" x14ac:dyDescent="0.25">
      <c r="A77" s="72" t="str">
        <f>IF(LEN(B77),COUNT($A$10:A76)+1,"")</f>
        <v/>
      </c>
      <c r="B77" s="78" t="str">
        <f>IF(ISNONTEXT(INDEX(tbINPUT[],MATCH(ROW($A67),tbINPUT[Helper Perminggu],0),COLUMN())),"",INDEX(tbINPUT[],MATCH(ROW($A67),tbINPUT[Helper Perminggu],0),COLUMN()))</f>
        <v/>
      </c>
      <c r="C77" s="80" t="str">
        <f>IF(LEN(Table2[[#This Row],[Hari]]),INDEX(tbINPUT[],MATCH(ROW($A67),tbINPUT[Helper Perminggu],0),COLUMN()),"")</f>
        <v/>
      </c>
      <c r="D77" s="75" t="str">
        <f>IFERROR(INDEX(tbINPUT[],MATCH(ROW($A67),tbINPUT[Helper Perminggu],0),4),"")</f>
        <v/>
      </c>
      <c r="E77" s="73" t="str">
        <f>IF(LEN(D77),VLOOKUP(D77,Data!B:C,2,0),"")</f>
        <v/>
      </c>
      <c r="F77" s="66" t="str">
        <f>IF(LEN(Table2[[#This Row],[Nama Lengkap]]),INDEX(tbINPUT[],MATCH(ROW($A67),tbINPUT[Helper Perminggu],0),COLUMN()),"")</f>
        <v/>
      </c>
      <c r="G77" s="66" t="str">
        <f>IF(LEN(Table2[[#This Row],[Nama Lengkap]]),INDEX(tbINPUT[],MATCH(ROW($A67),tbINPUT[Helper Perminggu],0),COLUMN()),"")</f>
        <v/>
      </c>
      <c r="H77" s="64" t="str">
        <f>IF(LEN(Table2[[#This Row],[Nama Lengkap]]),INDEX(tbINPUT[],MATCH(ROW($A67),tbINPUT[Helper Perminggu],0),COLUMN()),"")</f>
        <v/>
      </c>
      <c r="I77" s="69" t="str">
        <f>IF(LEN(Table2[[#This Row],[Nama Lengkap]]),INDEX(tbINPUT[],MATCH(ROW($A67),tbINPUT[Helper Perminggu],0),COLUMN()),"")</f>
        <v/>
      </c>
      <c r="J77" s="77"/>
    </row>
    <row r="78" spans="1:10" x14ac:dyDescent="0.25">
      <c r="A78" s="72" t="str">
        <f>IF(LEN(B78),COUNT($A$10:A77)+1,"")</f>
        <v/>
      </c>
      <c r="B78" s="78" t="str">
        <f>IF(ISNONTEXT(INDEX(tbINPUT[],MATCH(ROW($A68),tbINPUT[Helper Perminggu],0),COLUMN())),"",INDEX(tbINPUT[],MATCH(ROW($A68),tbINPUT[Helper Perminggu],0),COLUMN()))</f>
        <v/>
      </c>
      <c r="C78" s="80" t="str">
        <f>IF(LEN(Table2[[#This Row],[Hari]]),INDEX(tbINPUT[],MATCH(ROW($A68),tbINPUT[Helper Perminggu],0),COLUMN()),"")</f>
        <v/>
      </c>
      <c r="D78" s="75" t="str">
        <f>IFERROR(INDEX(tbINPUT[],MATCH(ROW($A68),tbINPUT[Helper Perminggu],0),4),"")</f>
        <v/>
      </c>
      <c r="E78" s="73" t="str">
        <f>IF(LEN(D78),VLOOKUP(D78,Data!B:C,2,0),"")</f>
        <v/>
      </c>
      <c r="F78" s="66" t="str">
        <f>IF(LEN(Table2[[#This Row],[Nama Lengkap]]),INDEX(tbINPUT[],MATCH(ROW($A68),tbINPUT[Helper Perminggu],0),COLUMN()),"")</f>
        <v/>
      </c>
      <c r="G78" s="66" t="str">
        <f>IF(LEN(Table2[[#This Row],[Nama Lengkap]]),INDEX(tbINPUT[],MATCH(ROW($A68),tbINPUT[Helper Perminggu],0),COLUMN()),"")</f>
        <v/>
      </c>
      <c r="H78" s="64" t="str">
        <f>IF(LEN(Table2[[#This Row],[Nama Lengkap]]),INDEX(tbINPUT[],MATCH(ROW($A68),tbINPUT[Helper Perminggu],0),COLUMN()),"")</f>
        <v/>
      </c>
      <c r="I78" s="69" t="str">
        <f>IF(LEN(Table2[[#This Row],[Nama Lengkap]]),INDEX(tbINPUT[],MATCH(ROW($A68),tbINPUT[Helper Perminggu],0),COLUMN()),"")</f>
        <v/>
      </c>
      <c r="J78" s="77"/>
    </row>
    <row r="79" spans="1:10" x14ac:dyDescent="0.25">
      <c r="A79" s="72" t="str">
        <f>IF(LEN(B79),COUNT($A$10:A78)+1,"")</f>
        <v/>
      </c>
      <c r="B79" s="78" t="str">
        <f>IF(ISNONTEXT(INDEX(tbINPUT[],MATCH(ROW($A69),tbINPUT[Helper Perminggu],0),COLUMN())),"",INDEX(tbINPUT[],MATCH(ROW($A69),tbINPUT[Helper Perminggu],0),COLUMN()))</f>
        <v/>
      </c>
      <c r="C79" s="80" t="str">
        <f>IF(LEN(Table2[[#This Row],[Hari]]),INDEX(tbINPUT[],MATCH(ROW($A69),tbINPUT[Helper Perminggu],0),COLUMN()),"")</f>
        <v/>
      </c>
      <c r="D79" s="75" t="str">
        <f>IFERROR(INDEX(tbINPUT[],MATCH(ROW($A69),tbINPUT[Helper Perminggu],0),4),"")</f>
        <v/>
      </c>
      <c r="E79" s="73" t="str">
        <f>IF(LEN(D79),VLOOKUP(D79,Data!B:C,2,0),"")</f>
        <v/>
      </c>
      <c r="F79" s="66" t="str">
        <f>IF(LEN(Table2[[#This Row],[Nama Lengkap]]),INDEX(tbINPUT[],MATCH(ROW($A69),tbINPUT[Helper Perminggu],0),COLUMN()),"")</f>
        <v/>
      </c>
      <c r="G79" s="66" t="str">
        <f>IF(LEN(Table2[[#This Row],[Nama Lengkap]]),INDEX(tbINPUT[],MATCH(ROW($A69),tbINPUT[Helper Perminggu],0),COLUMN()),"")</f>
        <v/>
      </c>
      <c r="H79" s="64" t="str">
        <f>IF(LEN(Table2[[#This Row],[Nama Lengkap]]),INDEX(tbINPUT[],MATCH(ROW($A69),tbINPUT[Helper Perminggu],0),COLUMN()),"")</f>
        <v/>
      </c>
      <c r="I79" s="69" t="str">
        <f>IF(LEN(Table2[[#This Row],[Nama Lengkap]]),INDEX(tbINPUT[],MATCH(ROW($A69),tbINPUT[Helper Perminggu],0),COLUMN()),"")</f>
        <v/>
      </c>
      <c r="J79" s="77"/>
    </row>
    <row r="80" spans="1:10" x14ac:dyDescent="0.25">
      <c r="A80" s="72" t="str">
        <f>IF(LEN(B80),COUNT($A$10:A79)+1,"")</f>
        <v/>
      </c>
      <c r="B80" s="78" t="str">
        <f>IF(ISNONTEXT(INDEX(tbINPUT[],MATCH(ROW($A70),tbINPUT[Helper Perminggu],0),COLUMN())),"",INDEX(tbINPUT[],MATCH(ROW($A70),tbINPUT[Helper Perminggu],0),COLUMN()))</f>
        <v/>
      </c>
      <c r="C80" s="80" t="str">
        <f>IF(LEN(Table2[[#This Row],[Hari]]),INDEX(tbINPUT[],MATCH(ROW($A70),tbINPUT[Helper Perminggu],0),COLUMN()),"")</f>
        <v/>
      </c>
      <c r="D80" s="75" t="str">
        <f>IFERROR(INDEX(tbINPUT[],MATCH(ROW($A70),tbINPUT[Helper Perminggu],0),4),"")</f>
        <v/>
      </c>
      <c r="E80" s="73" t="str">
        <f>IF(LEN(D80),VLOOKUP(D80,Data!B:C,2,0),"")</f>
        <v/>
      </c>
      <c r="F80" s="66" t="str">
        <f>IF(LEN(Table2[[#This Row],[Nama Lengkap]]),INDEX(tbINPUT[],MATCH(ROW($A70),tbINPUT[Helper Perminggu],0),COLUMN()),"")</f>
        <v/>
      </c>
      <c r="G80" s="66" t="str">
        <f>IF(LEN(Table2[[#This Row],[Nama Lengkap]]),INDEX(tbINPUT[],MATCH(ROW($A70),tbINPUT[Helper Perminggu],0),COLUMN()),"")</f>
        <v/>
      </c>
      <c r="H80" s="64" t="str">
        <f>IF(LEN(Table2[[#This Row],[Nama Lengkap]]),INDEX(tbINPUT[],MATCH(ROW($A70),tbINPUT[Helper Perminggu],0),COLUMN()),"")</f>
        <v/>
      </c>
      <c r="I80" s="69" t="str">
        <f>IF(LEN(Table2[[#This Row],[Nama Lengkap]]),INDEX(tbINPUT[],MATCH(ROW($A70),tbINPUT[Helper Perminggu],0),COLUMN()),"")</f>
        <v/>
      </c>
      <c r="J80" s="77"/>
    </row>
  </sheetData>
  <mergeCells count="3">
    <mergeCell ref="A5:J5"/>
    <mergeCell ref="A6:J6"/>
    <mergeCell ref="F9:H9"/>
  </mergeCells>
  <pageMargins left="0.7" right="0.7" top="0.75" bottom="0.75" header="0.3" footer="0.3"/>
  <pageSetup paperSize="9" orientation="portrait" horizontalDpi="4294967293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83</vt:i4>
      </vt:variant>
    </vt:vector>
  </HeadingPairs>
  <TitlesOfParts>
    <vt:vector size="93" baseType="lpstr">
      <vt:lpstr>06 juli-04 agst</vt:lpstr>
      <vt:lpstr>06-11 agust</vt:lpstr>
      <vt:lpstr>13-18 agust</vt:lpstr>
      <vt:lpstr>20-25 agust</vt:lpstr>
      <vt:lpstr>27-31 agust</vt:lpstr>
      <vt:lpstr>rekap</vt:lpstr>
      <vt:lpstr>Data</vt:lpstr>
      <vt:lpstr>INPUT</vt:lpstr>
      <vt:lpstr>PERMINGGU</vt:lpstr>
      <vt:lpstr>REKAPITULASI</vt:lpstr>
      <vt:lpstr>'06 juli-04 agst'!_FilterDatabase</vt:lpstr>
      <vt:lpstr>'06-11 agust'!_FilterDatabase</vt:lpstr>
      <vt:lpstr>'13-18 agust'!_FilterDatabase</vt:lpstr>
      <vt:lpstr>'20-25 agust'!_FilterDatabase</vt:lpstr>
      <vt:lpstr>'27-31 agust'!_FilterDatabase</vt:lpstr>
      <vt:lpstr>rekap!_FilterDatabase</vt:lpstr>
      <vt:lpstr>'06 juli-04 agst'!_FilterDatabase_0</vt:lpstr>
      <vt:lpstr>'06-11 agust'!_FilterDatabase_0</vt:lpstr>
      <vt:lpstr>'13-18 agust'!_FilterDatabase_0</vt:lpstr>
      <vt:lpstr>'20-25 agust'!_FilterDatabase_0</vt:lpstr>
      <vt:lpstr>'27-31 agust'!_FilterDatabase_0</vt:lpstr>
      <vt:lpstr>rekap!_FilterDatabase_0</vt:lpstr>
      <vt:lpstr>'06 juli-04 agst'!_FilterDatabase_0_0</vt:lpstr>
      <vt:lpstr>'06-11 agust'!_FilterDatabase_0_0</vt:lpstr>
      <vt:lpstr>'13-18 agust'!_FilterDatabase_0_0</vt:lpstr>
      <vt:lpstr>'20-25 agust'!_FilterDatabase_0_0</vt:lpstr>
      <vt:lpstr>'27-31 agust'!_FilterDatabase_0_0</vt:lpstr>
      <vt:lpstr>rekap!_FilterDatabase_0_0</vt:lpstr>
      <vt:lpstr>'06 juli-04 agst'!_FilterDatabase_0_0_0</vt:lpstr>
      <vt:lpstr>'06-11 agust'!_FilterDatabase_0_0_0</vt:lpstr>
      <vt:lpstr>'13-18 agust'!_FilterDatabase_0_0_0</vt:lpstr>
      <vt:lpstr>'20-25 agust'!_FilterDatabase_0_0_0</vt:lpstr>
      <vt:lpstr>'27-31 agust'!_FilterDatabase_0_0_0</vt:lpstr>
      <vt:lpstr>rekap!_FilterDatabase_0_0_0</vt:lpstr>
      <vt:lpstr>'06 juli-04 agst'!_FilterDatabase_0_0_0_0</vt:lpstr>
      <vt:lpstr>'06-11 agust'!_FilterDatabase_0_0_0_0</vt:lpstr>
      <vt:lpstr>'13-18 agust'!_FilterDatabase_0_0_0_0</vt:lpstr>
      <vt:lpstr>'20-25 agust'!_FilterDatabase_0_0_0_0</vt:lpstr>
      <vt:lpstr>'27-31 agust'!_FilterDatabase_0_0_0_0</vt:lpstr>
      <vt:lpstr>rekap!_FilterDatabase_0_0_0_0</vt:lpstr>
      <vt:lpstr>'06 juli-04 agst'!_FilterDatabase_0_0_0_0_0</vt:lpstr>
      <vt:lpstr>'06-11 agust'!_FilterDatabase_0_0_0_0_0</vt:lpstr>
      <vt:lpstr>'13-18 agust'!_FilterDatabase_0_0_0_0_0</vt:lpstr>
      <vt:lpstr>'20-25 agust'!_FilterDatabase_0_0_0_0_0</vt:lpstr>
      <vt:lpstr>'27-31 agust'!_FilterDatabase_0_0_0_0_0</vt:lpstr>
      <vt:lpstr>rekap!_FilterDatabase_0_0_0_0_0</vt:lpstr>
      <vt:lpstr>'06 juli-04 agst'!_FilterDatabase_0_0_0_0_0_0</vt:lpstr>
      <vt:lpstr>'06-11 agust'!_FilterDatabase_0_0_0_0_0_0</vt:lpstr>
      <vt:lpstr>'13-18 agust'!_FilterDatabase_0_0_0_0_0_0</vt:lpstr>
      <vt:lpstr>'20-25 agust'!_FilterDatabase_0_0_0_0_0_0</vt:lpstr>
      <vt:lpstr>'27-31 agust'!_FilterDatabase_0_0_0_0_0_0</vt:lpstr>
      <vt:lpstr>'06 juli-04 agst'!Print_Area</vt:lpstr>
      <vt:lpstr>'06-11 agust'!Print_Area</vt:lpstr>
      <vt:lpstr>'13-18 agust'!Print_Area</vt:lpstr>
      <vt:lpstr>'20-25 agust'!Print_Area</vt:lpstr>
      <vt:lpstr>'27-31 agust'!Print_Area</vt:lpstr>
      <vt:lpstr>rekap!Print_Area</vt:lpstr>
      <vt:lpstr>'06 juli-04 agst'!Print_Area_0</vt:lpstr>
      <vt:lpstr>'06-11 agust'!Print_Area_0</vt:lpstr>
      <vt:lpstr>'13-18 agust'!Print_Area_0</vt:lpstr>
      <vt:lpstr>'20-25 agust'!Print_Area_0</vt:lpstr>
      <vt:lpstr>'27-31 agust'!Print_Area_0</vt:lpstr>
      <vt:lpstr>rekap!Print_Area_0</vt:lpstr>
      <vt:lpstr>'06 juli-04 agst'!Print_Area_0_0</vt:lpstr>
      <vt:lpstr>'06-11 agust'!Print_Area_0_0</vt:lpstr>
      <vt:lpstr>'13-18 agust'!Print_Area_0_0</vt:lpstr>
      <vt:lpstr>'20-25 agust'!Print_Area_0_0</vt:lpstr>
      <vt:lpstr>'27-31 agust'!Print_Area_0_0</vt:lpstr>
      <vt:lpstr>rekap!Print_Area_0_0</vt:lpstr>
      <vt:lpstr>'06 juli-04 agst'!Print_Area_0_0_0</vt:lpstr>
      <vt:lpstr>'06-11 agust'!Print_Area_0_0_0</vt:lpstr>
      <vt:lpstr>'13-18 agust'!Print_Area_0_0_0</vt:lpstr>
      <vt:lpstr>'20-25 agust'!Print_Area_0_0_0</vt:lpstr>
      <vt:lpstr>'27-31 agust'!Print_Area_0_0_0</vt:lpstr>
      <vt:lpstr>rekap!Print_Area_0_0_0</vt:lpstr>
      <vt:lpstr>'06 juli-04 agst'!Print_Area_0_0_0_0</vt:lpstr>
      <vt:lpstr>'06-11 agust'!Print_Area_0_0_0_0</vt:lpstr>
      <vt:lpstr>'13-18 agust'!Print_Area_0_0_0_0</vt:lpstr>
      <vt:lpstr>'20-25 agust'!Print_Area_0_0_0_0</vt:lpstr>
      <vt:lpstr>'27-31 agust'!Print_Area_0_0_0_0</vt:lpstr>
      <vt:lpstr>rekap!Print_Area_0_0_0_0</vt:lpstr>
      <vt:lpstr>'06 juli-04 agst'!Print_Area_0_0_0_0_0</vt:lpstr>
      <vt:lpstr>'06-11 agust'!Print_Area_0_0_0_0_0</vt:lpstr>
      <vt:lpstr>'13-18 agust'!Print_Area_0_0_0_0_0</vt:lpstr>
      <vt:lpstr>'20-25 agust'!Print_Area_0_0_0_0_0</vt:lpstr>
      <vt:lpstr>'27-31 agust'!Print_Area_0_0_0_0_0</vt:lpstr>
      <vt:lpstr>rekap!Print_Area_0_0_0_0_0</vt:lpstr>
      <vt:lpstr>'06 juli-04 agst'!Print_Area_0_0_0_0_0_0</vt:lpstr>
      <vt:lpstr>'06-11 agust'!Print_Area_0_0_0_0_0_0</vt:lpstr>
      <vt:lpstr>'13-18 agust'!Print_Area_0_0_0_0_0_0</vt:lpstr>
      <vt:lpstr>'20-25 agust'!Print_Area_0_0_0_0_0_0</vt:lpstr>
      <vt:lpstr>'27-31 agust'!Print_Area_0_0_0_0_0_0</vt:lpstr>
      <vt:lpstr>rekap!Print_Area_0_0_0_0_0_0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60</cp:revision>
  <cp:lastPrinted>2018-08-31T16:36:08Z</cp:lastPrinted>
  <dcterms:created xsi:type="dcterms:W3CDTF">2012-04-26T10:58:21Z</dcterms:created>
  <dcterms:modified xsi:type="dcterms:W3CDTF">2018-09-01T05:19:25Z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